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asa\Desktop\JOSIPA\IZVRŠENJE PLANA ZA 2023. - ZA FV\"/>
    </mc:Choice>
  </mc:AlternateContent>
  <xr:revisionPtr revIDLastSave="0" documentId="13_ncr:1_{86DDD55E-F3A0-4487-BB32-57B893807C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SEBNI DIO " sheetId="2" r:id="rId1"/>
  </sheets>
  <definedNames>
    <definedName name="_xlnm._FilterDatabase" localSheetId="0" hidden="1">'POSEBNI DIO '!$A$6:$F$563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0" i="2" l="1"/>
  <c r="D460" i="2"/>
  <c r="D458" i="2"/>
  <c r="D453" i="2"/>
  <c r="D446" i="2"/>
  <c r="D441" i="2"/>
  <c r="D440" i="2" s="1"/>
  <c r="E441" i="2" l="1"/>
  <c r="E440" i="2" s="1"/>
  <c r="E439" i="2" s="1"/>
  <c r="C460" i="2" l="1"/>
  <c r="C458" i="2"/>
  <c r="C453" i="2"/>
  <c r="C446" i="2"/>
  <c r="C441" i="2"/>
  <c r="E83" i="2"/>
  <c r="D83" i="2"/>
  <c r="C83" i="2"/>
  <c r="F82" i="2"/>
  <c r="E81" i="2"/>
  <c r="E75" i="2" s="1"/>
  <c r="E80" i="2"/>
  <c r="F80" i="2" s="1"/>
  <c r="E79" i="2"/>
  <c r="F79" i="2" s="1"/>
  <c r="E78" i="2"/>
  <c r="F78" i="2" s="1"/>
  <c r="E76" i="2"/>
  <c r="F76" i="2" s="1"/>
  <c r="D75" i="2"/>
  <c r="D74" i="2" s="1"/>
  <c r="C75" i="2"/>
  <c r="C74" i="2" s="1"/>
  <c r="E72" i="2"/>
  <c r="D72" i="2"/>
  <c r="C72" i="2"/>
  <c r="E70" i="2"/>
  <c r="D70" i="2"/>
  <c r="C70" i="2"/>
  <c r="F67" i="2"/>
  <c r="F66" i="2"/>
  <c r="E65" i="2"/>
  <c r="D65" i="2"/>
  <c r="D64" i="2" s="1"/>
  <c r="C65" i="2"/>
  <c r="C64" i="2" s="1"/>
  <c r="E63" i="2"/>
  <c r="F63" i="2" s="1"/>
  <c r="F62" i="2"/>
  <c r="F61" i="2"/>
  <c r="F60" i="2"/>
  <c r="F58" i="2"/>
  <c r="E58" i="2"/>
  <c r="D56" i="2"/>
  <c r="C56" i="2"/>
  <c r="F55" i="2"/>
  <c r="E54" i="2"/>
  <c r="D54" i="2"/>
  <c r="C54" i="2"/>
  <c r="E53" i="2"/>
  <c r="F53" i="2" s="1"/>
  <c r="E52" i="2"/>
  <c r="F52" i="2" s="1"/>
  <c r="E51" i="2"/>
  <c r="D51" i="2"/>
  <c r="C51" i="2"/>
  <c r="C44" i="2" s="1"/>
  <c r="F50" i="2"/>
  <c r="E49" i="2"/>
  <c r="F49" i="2" s="1"/>
  <c r="E48" i="2"/>
  <c r="F48" i="2" s="1"/>
  <c r="E47" i="2"/>
  <c r="F47" i="2" s="1"/>
  <c r="E46" i="2"/>
  <c r="F46" i="2" s="1"/>
  <c r="E45" i="2"/>
  <c r="F45" i="2" s="1"/>
  <c r="D44" i="2"/>
  <c r="E43" i="2"/>
  <c r="F43" i="2" s="1"/>
  <c r="F42" i="2"/>
  <c r="F41" i="2"/>
  <c r="E40" i="2"/>
  <c r="F40" i="2" s="1"/>
  <c r="E39" i="2"/>
  <c r="F39" i="2" s="1"/>
  <c r="E38" i="2"/>
  <c r="D37" i="2"/>
  <c r="C37" i="2"/>
  <c r="F35" i="2"/>
  <c r="F33" i="2"/>
  <c r="E32" i="2"/>
  <c r="D32" i="2"/>
  <c r="C32" i="2"/>
  <c r="C196" i="2"/>
  <c r="D196" i="2"/>
  <c r="E196" i="2"/>
  <c r="F197" i="2"/>
  <c r="C198" i="2"/>
  <c r="D198" i="2"/>
  <c r="E198" i="2"/>
  <c r="F199" i="2"/>
  <c r="C201" i="2"/>
  <c r="D201" i="2"/>
  <c r="E201" i="2"/>
  <c r="C202" i="2"/>
  <c r="D202" i="2"/>
  <c r="F202" i="2"/>
  <c r="C204" i="2"/>
  <c r="D204" i="2"/>
  <c r="F204" i="2"/>
  <c r="C206" i="2"/>
  <c r="D206" i="2"/>
  <c r="E206" i="2"/>
  <c r="F207" i="2"/>
  <c r="F208" i="2"/>
  <c r="F209" i="2"/>
  <c r="E213" i="2"/>
  <c r="C216" i="2"/>
  <c r="C213" i="2" s="1"/>
  <c r="D216" i="2"/>
  <c r="D213" i="2" s="1"/>
  <c r="F216" i="2"/>
  <c r="F218" i="2"/>
  <c r="C221" i="2"/>
  <c r="D221" i="2"/>
  <c r="E221" i="2"/>
  <c r="C223" i="2"/>
  <c r="D223" i="2"/>
  <c r="E223" i="2"/>
  <c r="C228" i="2"/>
  <c r="C227" i="2" s="1"/>
  <c r="D228" i="2"/>
  <c r="D227" i="2" s="1"/>
  <c r="E229" i="2"/>
  <c r="E228" i="2" s="1"/>
  <c r="E227" i="2" s="1"/>
  <c r="F229" i="2"/>
  <c r="C232" i="2"/>
  <c r="C231" i="2" s="1"/>
  <c r="D232" i="2"/>
  <c r="D231" i="2" s="1"/>
  <c r="E232" i="2"/>
  <c r="E231" i="2" s="1"/>
  <c r="F233" i="2"/>
  <c r="F198" i="2" l="1"/>
  <c r="F32" i="2"/>
  <c r="F51" i="2"/>
  <c r="E37" i="2"/>
  <c r="F206" i="2"/>
  <c r="F75" i="2"/>
  <c r="C440" i="2"/>
  <c r="C439" i="2" s="1"/>
  <c r="C195" i="2"/>
  <c r="F213" i="2"/>
  <c r="E195" i="2"/>
  <c r="F195" i="2" s="1"/>
  <c r="F228" i="2"/>
  <c r="F201" i="2"/>
  <c r="F196" i="2"/>
  <c r="D31" i="2"/>
  <c r="E74" i="2"/>
  <c r="F74" i="2" s="1"/>
  <c r="F83" i="2"/>
  <c r="F232" i="2"/>
  <c r="E200" i="2"/>
  <c r="D195" i="2"/>
  <c r="F231" i="2"/>
  <c r="F227" i="2"/>
  <c r="F65" i="2"/>
  <c r="D439" i="2"/>
  <c r="D239" i="2" s="1"/>
  <c r="F54" i="2"/>
  <c r="E64" i="2"/>
  <c r="F64" i="2" s="1"/>
  <c r="C200" i="2"/>
  <c r="F37" i="2"/>
  <c r="C31" i="2"/>
  <c r="E44" i="2"/>
  <c r="F44" i="2" s="1"/>
  <c r="E56" i="2"/>
  <c r="F56" i="2" s="1"/>
  <c r="F38" i="2"/>
  <c r="D200" i="2"/>
  <c r="F200" i="2" s="1"/>
  <c r="E31" i="2" l="1"/>
  <c r="F31" i="2" l="1"/>
  <c r="E30" i="2"/>
  <c r="E561" i="2"/>
  <c r="E552" i="2"/>
  <c r="D552" i="2"/>
  <c r="D545" i="2" s="1"/>
  <c r="C552" i="2"/>
  <c r="C545" i="2" s="1"/>
  <c r="C537" i="2" s="1"/>
  <c r="C536" i="2" s="1"/>
  <c r="E550" i="2"/>
  <c r="E543" i="2"/>
  <c r="E541" i="2"/>
  <c r="D541" i="2"/>
  <c r="E539" i="2"/>
  <c r="D539" i="2"/>
  <c r="E533" i="2"/>
  <c r="D533" i="2"/>
  <c r="C533" i="2"/>
  <c r="E526" i="2"/>
  <c r="E525" i="2" s="1"/>
  <c r="D526" i="2"/>
  <c r="D525" i="2" s="1"/>
  <c r="C526" i="2"/>
  <c r="C525" i="2" s="1"/>
  <c r="E523" i="2"/>
  <c r="E522" i="2" s="1"/>
  <c r="D523" i="2"/>
  <c r="D522" i="2" s="1"/>
  <c r="C523" i="2"/>
  <c r="C522" i="2" s="1"/>
  <c r="E519" i="2"/>
  <c r="D519" i="2"/>
  <c r="D518" i="2" s="1"/>
  <c r="C519" i="2"/>
  <c r="C518" i="2" s="1"/>
  <c r="D514" i="2"/>
  <c r="D511" i="2" s="1"/>
  <c r="C514" i="2"/>
  <c r="C511" i="2" s="1"/>
  <c r="E511" i="2"/>
  <c r="E509" i="2"/>
  <c r="D509" i="2"/>
  <c r="C509" i="2"/>
  <c r="D506" i="2"/>
  <c r="F506" i="2" s="1"/>
  <c r="C506" i="2"/>
  <c r="E505" i="2"/>
  <c r="E499" i="2" s="1"/>
  <c r="D505" i="2"/>
  <c r="C505" i="2"/>
  <c r="D502" i="2"/>
  <c r="C502" i="2"/>
  <c r="F501" i="2"/>
  <c r="D501" i="2"/>
  <c r="C501" i="2"/>
  <c r="E496" i="2"/>
  <c r="E492" i="2" s="1"/>
  <c r="D495" i="2"/>
  <c r="F495" i="2" s="1"/>
  <c r="C495" i="2"/>
  <c r="D494" i="2"/>
  <c r="F494" i="2" s="1"/>
  <c r="C494" i="2"/>
  <c r="C492" i="2" s="1"/>
  <c r="D490" i="2"/>
  <c r="F490" i="2" s="1"/>
  <c r="C490" i="2"/>
  <c r="D489" i="2"/>
  <c r="F489" i="2" s="1"/>
  <c r="C489" i="2"/>
  <c r="D488" i="2"/>
  <c r="C488" i="2"/>
  <c r="E487" i="2"/>
  <c r="D484" i="2"/>
  <c r="F484" i="2" s="1"/>
  <c r="C484" i="2"/>
  <c r="C483" i="2" s="1"/>
  <c r="E483" i="2"/>
  <c r="D482" i="2"/>
  <c r="F482" i="2" s="1"/>
  <c r="C482" i="2"/>
  <c r="C481" i="2" s="1"/>
  <c r="E481" i="2"/>
  <c r="D479" i="2"/>
  <c r="F479" i="2" s="1"/>
  <c r="C479" i="2"/>
  <c r="C478" i="2" s="1"/>
  <c r="E478" i="2"/>
  <c r="D470" i="2"/>
  <c r="D464" i="2" s="1"/>
  <c r="D462" i="2" s="1"/>
  <c r="E464" i="2"/>
  <c r="E462" i="2" s="1"/>
  <c r="C464" i="2"/>
  <c r="C462" i="2" s="1"/>
  <c r="E437" i="2"/>
  <c r="D437" i="2"/>
  <c r="C437" i="2"/>
  <c r="E435" i="2"/>
  <c r="F435" i="2" s="1"/>
  <c r="E433" i="2"/>
  <c r="D432" i="2"/>
  <c r="D431" i="2" s="1"/>
  <c r="C432" i="2"/>
  <c r="C431" i="2" s="1"/>
  <c r="E429" i="2"/>
  <c r="D429" i="2"/>
  <c r="C429" i="2"/>
  <c r="E427" i="2"/>
  <c r="D427" i="2"/>
  <c r="C427" i="2"/>
  <c r="F426" i="2"/>
  <c r="E425" i="2"/>
  <c r="E424" i="2" s="1"/>
  <c r="D425" i="2"/>
  <c r="C425" i="2"/>
  <c r="C424" i="2" s="1"/>
  <c r="E422" i="2"/>
  <c r="D422" i="2"/>
  <c r="C422" i="2"/>
  <c r="E419" i="2"/>
  <c r="E418" i="2" s="1"/>
  <c r="D419" i="2"/>
  <c r="D418" i="2" s="1"/>
  <c r="C419" i="2"/>
  <c r="C418" i="2" s="1"/>
  <c r="F414" i="2"/>
  <c r="E411" i="2"/>
  <c r="D411" i="2"/>
  <c r="C411" i="2"/>
  <c r="E409" i="2"/>
  <c r="D409" i="2"/>
  <c r="C409" i="2"/>
  <c r="E408" i="2"/>
  <c r="E407" i="2"/>
  <c r="F406" i="2"/>
  <c r="F404" i="2"/>
  <c r="E402" i="2"/>
  <c r="F402" i="2" s="1"/>
  <c r="E401" i="2"/>
  <c r="F401" i="2" s="1"/>
  <c r="E400" i="2"/>
  <c r="D399" i="2"/>
  <c r="C399" i="2"/>
  <c r="F398" i="2"/>
  <c r="F397" i="2"/>
  <c r="E395" i="2"/>
  <c r="F395" i="2" s="1"/>
  <c r="E394" i="2"/>
  <c r="F394" i="2" s="1"/>
  <c r="E393" i="2"/>
  <c r="D392" i="2"/>
  <c r="C392" i="2"/>
  <c r="F390" i="2"/>
  <c r="F389" i="2"/>
  <c r="F388" i="2"/>
  <c r="E387" i="2"/>
  <c r="D387" i="2"/>
  <c r="C387" i="2"/>
  <c r="F385" i="2"/>
  <c r="E384" i="2"/>
  <c r="D384" i="2"/>
  <c r="C384" i="2"/>
  <c r="F383" i="2"/>
  <c r="E382" i="2"/>
  <c r="D382" i="2"/>
  <c r="C382" i="2"/>
  <c r="F381" i="2"/>
  <c r="E380" i="2"/>
  <c r="D380" i="2"/>
  <c r="C380" i="2"/>
  <c r="F377" i="2"/>
  <c r="E375" i="2"/>
  <c r="D375" i="2"/>
  <c r="C375" i="2"/>
  <c r="F372" i="2"/>
  <c r="F371" i="2"/>
  <c r="F370" i="2"/>
  <c r="E368" i="2"/>
  <c r="F368" i="2" s="1"/>
  <c r="D367" i="2"/>
  <c r="D366" i="2" s="1"/>
  <c r="C367" i="2"/>
  <c r="C366" i="2" s="1"/>
  <c r="F365" i="2"/>
  <c r="E364" i="2"/>
  <c r="D364" i="2"/>
  <c r="C364" i="2"/>
  <c r="E362" i="2"/>
  <c r="D362" i="2"/>
  <c r="C362" i="2"/>
  <c r="E357" i="2"/>
  <c r="E355" i="2" s="1"/>
  <c r="D357" i="2"/>
  <c r="D355" i="2" s="1"/>
  <c r="C357" i="2"/>
  <c r="C355" i="2" s="1"/>
  <c r="F354" i="2"/>
  <c r="F351" i="2"/>
  <c r="E347" i="2"/>
  <c r="D347" i="2"/>
  <c r="C347" i="2"/>
  <c r="E345" i="2"/>
  <c r="D345" i="2"/>
  <c r="F344" i="2"/>
  <c r="E342" i="2"/>
  <c r="F342" i="2" s="1"/>
  <c r="E340" i="2"/>
  <c r="E335" i="2" s="1"/>
  <c r="F337" i="2"/>
  <c r="D335" i="2"/>
  <c r="C335" i="2"/>
  <c r="F334" i="2"/>
  <c r="F333" i="2"/>
  <c r="E330" i="2"/>
  <c r="E328" i="2" s="1"/>
  <c r="F329" i="2"/>
  <c r="D328" i="2"/>
  <c r="C328" i="2"/>
  <c r="F326" i="2"/>
  <c r="F324" i="2"/>
  <c r="E323" i="2"/>
  <c r="D323" i="2"/>
  <c r="C323" i="2"/>
  <c r="E319" i="2"/>
  <c r="D319" i="2"/>
  <c r="C319" i="2"/>
  <c r="E317" i="2"/>
  <c r="D317" i="2"/>
  <c r="C317" i="2"/>
  <c r="E314" i="2"/>
  <c r="D314" i="2"/>
  <c r="C314" i="2"/>
  <c r="F311" i="2"/>
  <c r="E309" i="2"/>
  <c r="D309" i="2"/>
  <c r="C309" i="2"/>
  <c r="E307" i="2"/>
  <c r="D307" i="2"/>
  <c r="C307" i="2"/>
  <c r="F305" i="2"/>
  <c r="F304" i="2"/>
  <c r="F303" i="2"/>
  <c r="F302" i="2"/>
  <c r="E301" i="2"/>
  <c r="F301" i="2" s="1"/>
  <c r="E300" i="2"/>
  <c r="D300" i="2"/>
  <c r="C300" i="2"/>
  <c r="E297" i="2"/>
  <c r="D297" i="2"/>
  <c r="C297" i="2"/>
  <c r="F295" i="2"/>
  <c r="F294" i="2"/>
  <c r="E294" i="2"/>
  <c r="D294" i="2"/>
  <c r="C294" i="2"/>
  <c r="E292" i="2"/>
  <c r="D292" i="2"/>
  <c r="C292" i="2"/>
  <c r="E290" i="2"/>
  <c r="D290" i="2"/>
  <c r="C290" i="2"/>
  <c r="F288" i="2"/>
  <c r="F287" i="2"/>
  <c r="E286" i="2"/>
  <c r="E285" i="2" s="1"/>
  <c r="D285" i="2"/>
  <c r="D283" i="2" s="1"/>
  <c r="C285" i="2"/>
  <c r="C283" i="2" s="1"/>
  <c r="E284" i="2"/>
  <c r="F282" i="2"/>
  <c r="F281" i="2"/>
  <c r="F280" i="2"/>
  <c r="F279" i="2"/>
  <c r="F278" i="2"/>
  <c r="F277" i="2"/>
  <c r="E275" i="2"/>
  <c r="D275" i="2"/>
  <c r="C275" i="2"/>
  <c r="F274" i="2"/>
  <c r="E273" i="2"/>
  <c r="D273" i="2"/>
  <c r="C273" i="2"/>
  <c r="E272" i="2"/>
  <c r="F272" i="2" s="1"/>
  <c r="F271" i="2"/>
  <c r="E270" i="2"/>
  <c r="F270" i="2" s="1"/>
  <c r="F269" i="2"/>
  <c r="E268" i="2"/>
  <c r="F268" i="2" s="1"/>
  <c r="E267" i="2"/>
  <c r="F267" i="2" s="1"/>
  <c r="F266" i="2"/>
  <c r="E265" i="2"/>
  <c r="F265" i="2" s="1"/>
  <c r="E264" i="2"/>
  <c r="D263" i="2"/>
  <c r="C263" i="2"/>
  <c r="E262" i="2"/>
  <c r="F262" i="2" s="1"/>
  <c r="F261" i="2"/>
  <c r="E260" i="2"/>
  <c r="F260" i="2" s="1"/>
  <c r="E259" i="2"/>
  <c r="F259" i="2" s="1"/>
  <c r="E258" i="2"/>
  <c r="E257" i="2"/>
  <c r="F257" i="2" s="1"/>
  <c r="D256" i="2"/>
  <c r="C256" i="2"/>
  <c r="F255" i="2"/>
  <c r="F254" i="2"/>
  <c r="F253" i="2"/>
  <c r="F252" i="2"/>
  <c r="E251" i="2"/>
  <c r="D251" i="2"/>
  <c r="C251" i="2"/>
  <c r="F248" i="2"/>
  <c r="E247" i="2"/>
  <c r="D247" i="2"/>
  <c r="C247" i="2"/>
  <c r="F246" i="2"/>
  <c r="E245" i="2"/>
  <c r="D245" i="2"/>
  <c r="C245" i="2"/>
  <c r="F243" i="2"/>
  <c r="E242" i="2"/>
  <c r="D242" i="2"/>
  <c r="C242" i="2"/>
  <c r="E192" i="2"/>
  <c r="D192" i="2"/>
  <c r="C192" i="2"/>
  <c r="F187" i="2"/>
  <c r="E186" i="2"/>
  <c r="E185" i="2" s="1"/>
  <c r="D186" i="2"/>
  <c r="D185" i="2" s="1"/>
  <c r="C186" i="2"/>
  <c r="C185" i="2" s="1"/>
  <c r="E183" i="2"/>
  <c r="D183" i="2"/>
  <c r="C183" i="2"/>
  <c r="E181" i="2"/>
  <c r="E180" i="2" s="1"/>
  <c r="D181" i="2"/>
  <c r="D180" i="2" s="1"/>
  <c r="C181" i="2"/>
  <c r="C180" i="2" s="1"/>
  <c r="F179" i="2"/>
  <c r="E178" i="2"/>
  <c r="D178" i="2"/>
  <c r="C178" i="2"/>
  <c r="E176" i="2"/>
  <c r="E175" i="2" s="1"/>
  <c r="E174" i="2" s="1"/>
  <c r="D175" i="2"/>
  <c r="D174" i="2" s="1"/>
  <c r="C175" i="2"/>
  <c r="C174" i="2" s="1"/>
  <c r="E167" i="2"/>
  <c r="D167" i="2"/>
  <c r="C167" i="2"/>
  <c r="E165" i="2"/>
  <c r="D165" i="2"/>
  <c r="C165" i="2"/>
  <c r="F157" i="2"/>
  <c r="E155" i="2"/>
  <c r="D155" i="2"/>
  <c r="C155" i="2"/>
  <c r="F151" i="2"/>
  <c r="E150" i="2"/>
  <c r="F150" i="2" s="1"/>
  <c r="F149" i="2"/>
  <c r="D148" i="2"/>
  <c r="C148" i="2"/>
  <c r="F146" i="2"/>
  <c r="F145" i="2"/>
  <c r="F144" i="2"/>
  <c r="E143" i="2"/>
  <c r="D143" i="2"/>
  <c r="C143" i="2"/>
  <c r="F141" i="2"/>
  <c r="E140" i="2"/>
  <c r="D140" i="2"/>
  <c r="C140" i="2"/>
  <c r="F139" i="2"/>
  <c r="E138" i="2"/>
  <c r="D138" i="2"/>
  <c r="C138" i="2"/>
  <c r="F137" i="2"/>
  <c r="E136" i="2"/>
  <c r="D136" i="2"/>
  <c r="C136" i="2"/>
  <c r="F132" i="2"/>
  <c r="F131" i="2"/>
  <c r="E130" i="2"/>
  <c r="E129" i="2" s="1"/>
  <c r="D130" i="2"/>
  <c r="D129" i="2" s="1"/>
  <c r="C130" i="2"/>
  <c r="C129" i="2" s="1"/>
  <c r="E127" i="2"/>
  <c r="D127" i="2"/>
  <c r="C127" i="2"/>
  <c r="E125" i="2"/>
  <c r="D125" i="2"/>
  <c r="C125" i="2"/>
  <c r="E123" i="2"/>
  <c r="D123" i="2"/>
  <c r="C123" i="2"/>
  <c r="D122" i="2"/>
  <c r="F122" i="2" s="1"/>
  <c r="C122" i="2"/>
  <c r="E121" i="2"/>
  <c r="D121" i="2"/>
  <c r="C121" i="2"/>
  <c r="C120" i="2" s="1"/>
  <c r="C119" i="2" s="1"/>
  <c r="E116" i="2"/>
  <c r="D116" i="2"/>
  <c r="C116" i="2"/>
  <c r="D114" i="2"/>
  <c r="C114" i="2"/>
  <c r="D111" i="2"/>
  <c r="C111" i="2"/>
  <c r="F109" i="2"/>
  <c r="D108" i="2"/>
  <c r="F108" i="2" s="1"/>
  <c r="C108" i="2"/>
  <c r="C107" i="2" s="1"/>
  <c r="E107" i="2"/>
  <c r="F103" i="2"/>
  <c r="D102" i="2"/>
  <c r="D100" i="2" s="1"/>
  <c r="C102" i="2"/>
  <c r="C100" i="2" s="1"/>
  <c r="F101" i="2"/>
  <c r="E100" i="2"/>
  <c r="D99" i="2"/>
  <c r="F99" i="2" s="1"/>
  <c r="C99" i="2"/>
  <c r="F98" i="2"/>
  <c r="D97" i="2"/>
  <c r="F97" i="2" s="1"/>
  <c r="C97" i="2"/>
  <c r="E96" i="2"/>
  <c r="F94" i="2"/>
  <c r="E93" i="2"/>
  <c r="D93" i="2"/>
  <c r="C93" i="2"/>
  <c r="D92" i="2"/>
  <c r="F92" i="2" s="1"/>
  <c r="C92" i="2"/>
  <c r="C91" i="2" s="1"/>
  <c r="E91" i="2"/>
  <c r="F90" i="2"/>
  <c r="E89" i="2"/>
  <c r="D89" i="2"/>
  <c r="C89" i="2"/>
  <c r="D499" i="2" l="1"/>
  <c r="E379" i="2"/>
  <c r="E367" i="2"/>
  <c r="E366" i="2" s="1"/>
  <c r="E399" i="2"/>
  <c r="F399" i="2" s="1"/>
  <c r="C499" i="2"/>
  <c r="D241" i="2"/>
  <c r="E241" i="2"/>
  <c r="F241" i="2" s="1"/>
  <c r="F93" i="2"/>
  <c r="F100" i="2"/>
  <c r="F364" i="2"/>
  <c r="F375" i="2"/>
  <c r="F382" i="2"/>
  <c r="F384" i="2"/>
  <c r="F387" i="2"/>
  <c r="F247" i="2"/>
  <c r="E88" i="2"/>
  <c r="F309" i="2"/>
  <c r="F411" i="2"/>
  <c r="C96" i="2"/>
  <c r="C95" i="2" s="1"/>
  <c r="D120" i="2"/>
  <c r="D119" i="2" s="1"/>
  <c r="F300" i="2"/>
  <c r="F335" i="2"/>
  <c r="E392" i="2"/>
  <c r="F392" i="2" s="1"/>
  <c r="F178" i="2"/>
  <c r="F275" i="2"/>
  <c r="F251" i="2"/>
  <c r="E256" i="2"/>
  <c r="F256" i="2" s="1"/>
  <c r="E432" i="2"/>
  <c r="E431" i="2" s="1"/>
  <c r="F431" i="2" s="1"/>
  <c r="E477" i="2"/>
  <c r="F129" i="2"/>
  <c r="C477" i="2"/>
  <c r="F143" i="2"/>
  <c r="D250" i="2"/>
  <c r="D313" i="2"/>
  <c r="E313" i="2"/>
  <c r="C322" i="2"/>
  <c r="D386" i="2"/>
  <c r="D481" i="2"/>
  <c r="F481" i="2" s="1"/>
  <c r="D492" i="2"/>
  <c r="F492" i="2" s="1"/>
  <c r="F130" i="2"/>
  <c r="D135" i="2"/>
  <c r="C241" i="2"/>
  <c r="F242" i="2"/>
  <c r="E263" i="2"/>
  <c r="F263" i="2" s="1"/>
  <c r="D299" i="2"/>
  <c r="C313" i="2"/>
  <c r="F425" i="2"/>
  <c r="D538" i="2"/>
  <c r="D537" i="2" s="1"/>
  <c r="D536" i="2" s="1"/>
  <c r="E322" i="2"/>
  <c r="C88" i="2"/>
  <c r="D107" i="2"/>
  <c r="F107" i="2" s="1"/>
  <c r="F136" i="2"/>
  <c r="F155" i="2"/>
  <c r="D322" i="2"/>
  <c r="E545" i="2"/>
  <c r="F121" i="2"/>
  <c r="F138" i="2"/>
  <c r="F340" i="2"/>
  <c r="F366" i="2"/>
  <c r="D91" i="2"/>
  <c r="D88" i="2" s="1"/>
  <c r="E120" i="2"/>
  <c r="E135" i="2"/>
  <c r="C142" i="2"/>
  <c r="F186" i="2"/>
  <c r="C194" i="2"/>
  <c r="C250" i="2"/>
  <c r="F323" i="2"/>
  <c r="C379" i="2"/>
  <c r="C386" i="2"/>
  <c r="D478" i="2"/>
  <c r="D487" i="2"/>
  <c r="F140" i="2"/>
  <c r="F273" i="2"/>
  <c r="F347" i="2"/>
  <c r="F89" i="2"/>
  <c r="D96" i="2"/>
  <c r="F96" i="2" s="1"/>
  <c r="C135" i="2"/>
  <c r="D142" i="2"/>
  <c r="F185" i="2"/>
  <c r="F245" i="2"/>
  <c r="C299" i="2"/>
  <c r="D379" i="2"/>
  <c r="F379" i="2" s="1"/>
  <c r="F478" i="2"/>
  <c r="C487" i="2"/>
  <c r="C486" i="2" s="1"/>
  <c r="E538" i="2"/>
  <c r="F499" i="2"/>
  <c r="E486" i="2"/>
  <c r="F488" i="2"/>
  <c r="E518" i="2"/>
  <c r="D483" i="2"/>
  <c r="F483" i="2" s="1"/>
  <c r="D424" i="2"/>
  <c r="F424" i="2" s="1"/>
  <c r="F380" i="2"/>
  <c r="F393" i="2"/>
  <c r="F400" i="2"/>
  <c r="F328" i="2"/>
  <c r="F367" i="2"/>
  <c r="F285" i="2"/>
  <c r="E283" i="2"/>
  <c r="F283" i="2" s="1"/>
  <c r="E299" i="2"/>
  <c r="F258" i="2"/>
  <c r="F286" i="2"/>
  <c r="F264" i="2"/>
  <c r="E148" i="2"/>
  <c r="E95" i="2"/>
  <c r="F102" i="2"/>
  <c r="E386" i="2" l="1"/>
  <c r="F386" i="2" s="1"/>
  <c r="D312" i="2"/>
  <c r="F88" i="2"/>
  <c r="C476" i="2"/>
  <c r="C475" i="2" s="1"/>
  <c r="F135" i="2"/>
  <c r="D240" i="2"/>
  <c r="C87" i="2"/>
  <c r="F299" i="2"/>
  <c r="F432" i="2"/>
  <c r="D134" i="2"/>
  <c r="E250" i="2"/>
  <c r="F250" i="2" s="1"/>
  <c r="E537" i="2"/>
  <c r="E536" i="2" s="1"/>
  <c r="F91" i="2"/>
  <c r="E378" i="2"/>
  <c r="C312" i="2"/>
  <c r="C240" i="2"/>
  <c r="D486" i="2"/>
  <c r="F486" i="2" s="1"/>
  <c r="F322" i="2"/>
  <c r="F120" i="2"/>
  <c r="E119" i="2"/>
  <c r="F119" i="2" s="1"/>
  <c r="D477" i="2"/>
  <c r="D194" i="2"/>
  <c r="C378" i="2"/>
  <c r="D95" i="2"/>
  <c r="F95" i="2" s="1"/>
  <c r="E312" i="2"/>
  <c r="D378" i="2"/>
  <c r="C134" i="2"/>
  <c r="F487" i="2"/>
  <c r="E194" i="2"/>
  <c r="E476" i="2"/>
  <c r="F148" i="2"/>
  <c r="E142" i="2"/>
  <c r="F142" i="2" s="1"/>
  <c r="F312" i="2" l="1"/>
  <c r="D87" i="2"/>
  <c r="D86" i="2" s="1"/>
  <c r="E87" i="2"/>
  <c r="C239" i="2"/>
  <c r="C86" i="2"/>
  <c r="E240" i="2"/>
  <c r="E239" i="2" s="1"/>
  <c r="F378" i="2"/>
  <c r="F194" i="2"/>
  <c r="E134" i="2"/>
  <c r="F134" i="2" s="1"/>
  <c r="E475" i="2"/>
  <c r="F477" i="2"/>
  <c r="D476" i="2"/>
  <c r="D475" i="2" s="1"/>
  <c r="E86" i="2" l="1"/>
  <c r="F86" i="2" s="1"/>
  <c r="F240" i="2"/>
  <c r="F239" i="2"/>
  <c r="F475" i="2"/>
  <c r="F476" i="2"/>
  <c r="F87" i="2"/>
  <c r="F28" i="2" l="1"/>
  <c r="E27" i="2"/>
  <c r="D27" i="2"/>
  <c r="C27" i="2"/>
  <c r="E26" i="2"/>
  <c r="F26" i="2" s="1"/>
  <c r="D25" i="2"/>
  <c r="C25" i="2"/>
  <c r="F24" i="2"/>
  <c r="E23" i="2"/>
  <c r="D23" i="2"/>
  <c r="C23" i="2"/>
  <c r="F20" i="2"/>
  <c r="E19" i="2"/>
  <c r="D19" i="2"/>
  <c r="C19" i="2"/>
  <c r="F18" i="2"/>
  <c r="E17" i="2"/>
  <c r="D17" i="2"/>
  <c r="C17" i="2"/>
  <c r="F16" i="2"/>
  <c r="F15" i="2"/>
  <c r="E14" i="2"/>
  <c r="D14" i="2"/>
  <c r="C14" i="2"/>
  <c r="E25" i="2" l="1"/>
  <c r="E22" i="2" s="1"/>
  <c r="F19" i="2"/>
  <c r="F27" i="2"/>
  <c r="C22" i="2"/>
  <c r="D30" i="2"/>
  <c r="D29" i="2" s="1"/>
  <c r="D22" i="2"/>
  <c r="F14" i="2"/>
  <c r="F17" i="2"/>
  <c r="C13" i="2"/>
  <c r="F23" i="2"/>
  <c r="C30" i="2"/>
  <c r="C29" i="2" s="1"/>
  <c r="D13" i="2"/>
  <c r="E13" i="2"/>
  <c r="F25" i="2" l="1"/>
  <c r="D12" i="2"/>
  <c r="D11" i="2" s="1"/>
  <c r="D10" i="2" s="1"/>
  <c r="D9" i="2" s="1"/>
  <c r="D8" i="2" s="1"/>
  <c r="E12" i="2"/>
  <c r="C12" i="2"/>
  <c r="C11" i="2" s="1"/>
  <c r="C10" i="2" s="1"/>
  <c r="C9" i="2" s="1"/>
  <c r="C8" i="2" s="1"/>
  <c r="F22" i="2"/>
  <c r="F13" i="2"/>
  <c r="E29" i="2" l="1"/>
  <c r="F29" i="2" s="1"/>
  <c r="F12" i="2"/>
  <c r="E11" i="2"/>
  <c r="F30" i="2" l="1"/>
  <c r="F11" i="2"/>
  <c r="E10" i="2"/>
  <c r="E9" i="2" l="1"/>
  <c r="F10" i="2"/>
  <c r="F9" i="2" l="1"/>
  <c r="E8" i="2"/>
  <c r="F8" i="2" s="1"/>
</calcChain>
</file>

<file path=xl/sharedStrings.xml><?xml version="1.0" encoding="utf-8"?>
<sst xmlns="http://schemas.openxmlformats.org/spreadsheetml/2006/main" count="847" uniqueCount="120">
  <si>
    <t>Račun  prihoda/primitka</t>
  </si>
  <si>
    <t>Naziv računa</t>
  </si>
  <si>
    <t>Izvorni plan 2023</t>
  </si>
  <si>
    <t>Tekući plan 2023</t>
  </si>
  <si>
    <t>Ostvarenje/ izvršenje 31.12.2023.</t>
  </si>
  <si>
    <t>Indeks</t>
  </si>
  <si>
    <t>5=4/3*100</t>
  </si>
  <si>
    <t>Rashodi za zaposlene</t>
  </si>
  <si>
    <t>Plaće</t>
  </si>
  <si>
    <t>Plaće za redovan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</si>
  <si>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</si>
  <si>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</si>
  <si>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</si>
  <si>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</si>
  <si>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</si>
  <si>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-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</si>
  <si>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</si>
  <si>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</si>
  <si>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</si>
  <si>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</si>
  <si>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</si>
  <si>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</si>
  <si>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</si>
  <si>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</si>
  <si>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</si>
  <si>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</si>
  <si>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</si>
  <si>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</si>
  <si>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</si>
  <si>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</si>
  <si>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</si>
  <si>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</si>
  <si>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</si>
  <si>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</si>
  <si>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</si>
  <si>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</si>
  <si>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</si>
  <si>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</si>
  <si>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</si>
  <si>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</si>
  <si>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</si>
  <si>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</si>
  <si>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</si>
  <si>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</si>
  <si>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</si>
  <si>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</si>
  <si>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</si>
  <si>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</si>
  <si>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</si>
  <si>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</si>
  <si>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</si>
  <si>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</si>
  <si>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</si>
  <si>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</si>
  <si>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</si>
  <si>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Ostali rashodi</t>
  </si>
  <si>
    <t>Tekuće donacije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</si>
  <si>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</si>
  <si>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</si>
  <si>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</si>
  <si>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</si>
  <si>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</si>
  <si>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</si>
  <si>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</si>
  <si>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</si>
  <si>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Knjige</t>
  </si>
  <si>
    <t>Rashodi za dodatna ulaganja na nefinancijskoj imovini</t>
  </si>
  <si>
    <t>Dodatna ulaganja na građevinskim objektima</t>
  </si>
  <si>
    <t>Dodatna ulaganja na postrojenjima i opremi</t>
  </si>
  <si>
    <t>11 - Opći prihodi i primici</t>
  </si>
  <si>
    <t>A621001</t>
  </si>
  <si>
    <t>A622122</t>
  </si>
  <si>
    <t>51 - Pomoći EU</t>
  </si>
  <si>
    <t>A679078</t>
  </si>
  <si>
    <t>Sitni inventar i autogume</t>
  </si>
  <si>
    <t>Službena radna i zaštitna odjeća</t>
  </si>
  <si>
    <t>Intelektualne i osobe usluge</t>
  </si>
  <si>
    <t>Pomoći dane u inozemstvo i unutar općeg proračuna</t>
  </si>
  <si>
    <t>Prijenosi između proračunskih korisnika istog proračuna</t>
  </si>
  <si>
    <t>Ostale naknade građanima i kućanstvima</t>
  </si>
  <si>
    <t>Rashodi za nabavu neproizvedene dugotrajne imovine</t>
  </si>
  <si>
    <t>Licence</t>
  </si>
  <si>
    <t>Naknade građanima i kućanstvima u novcu</t>
  </si>
  <si>
    <t>Oprema za grijanje,hlađenje i ventilaciju</t>
  </si>
  <si>
    <t>Rashodi za dodatna ulaganja u nefinancijsku imovinu</t>
  </si>
  <si>
    <t>Dodatna ulaganja na postrojenjima i  opremi</t>
  </si>
  <si>
    <t>52 - Ostale pomoći</t>
  </si>
  <si>
    <t>61 - Donacije</t>
  </si>
  <si>
    <t>A679088</t>
  </si>
  <si>
    <t>31 - Vlastiti prihodi</t>
  </si>
  <si>
    <t>Kamate za primljene kredite i zajmove</t>
  </si>
  <si>
    <t>Tekući prijenosi između proračunskih korinika istog proračuna</t>
  </si>
  <si>
    <t>Kazne, penali i naknade štete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</si>
  <si>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</si>
  <si>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Knjige, umjetnička djela i ostale izložbene vrijednosti</t>
  </si>
  <si>
    <t>Umjetnička djela (izložena u galerijama, muzejima i slično)</t>
  </si>
  <si>
    <t>43 - Prihodi za posebne namjene</t>
  </si>
  <si>
    <t xml:space="preserve">Tekuće donacije </t>
  </si>
  <si>
    <t xml:space="preserve"> 52 - Ostale pomoći</t>
  </si>
  <si>
    <t xml:space="preserve"> 61 - Donacije</t>
  </si>
  <si>
    <t>71 - Prihodi od nefinancijske imovine i nadoknade šteta s osnova osiguranja</t>
  </si>
  <si>
    <t>AK679084</t>
  </si>
  <si>
    <t>563 - Europski fond za regionalni razvoj (EFRR)</t>
  </si>
  <si>
    <t>Tekuće donacije iz EU sredstava</t>
  </si>
  <si>
    <t>POSEBNI DIO - IZVJEŠTAJ O IZVRŠENJU FINANCIJSKOG PLANA ZA 2023.G. - PO PROGRAMSKOJ KLASIFIKACIJI</t>
  </si>
  <si>
    <t>REDOVNA DJELATNOST SVEUČILIŠTA U ZAGREBU</t>
  </si>
  <si>
    <t>PROGRAMSKO FINANCIRANJE JAVNIH VISOKIH UČILIŠTA</t>
  </si>
  <si>
    <t>'EU PROJEKTI SVEUČILIŠTA U ZAGREBU (IZ EVIDENCIJSKIH PRIHODA)</t>
  </si>
  <si>
    <t>'REDOVNA DJELATNOST SVEUČILIŠTA U ZAGREBU (IZ EVIDENCIJSKIH PRIHODA)</t>
  </si>
  <si>
    <t>'OP KONKURENTNOST I KOHEZIJA 2014.-2020., PRIORITET 1, 9 i 10</t>
  </si>
  <si>
    <t xml:space="preserve"> K679116</t>
  </si>
  <si>
    <t>'OBNOVA INFRASTRUKTURE I OPREME U PODRUČJU OBRAZOVANJA OŠTEĆENE POTRESOM</t>
  </si>
  <si>
    <t>Naknade troškova službenog puta</t>
  </si>
  <si>
    <t>576 - Fond Solidarnosti EU</t>
  </si>
  <si>
    <t>08006</t>
  </si>
  <si>
    <t>Sveučilišta i veleučilišta u Republici Hrvatskoj</t>
  </si>
  <si>
    <t>37</t>
  </si>
  <si>
    <t>OBRAZOVANJE</t>
  </si>
  <si>
    <t>3705</t>
  </si>
  <si>
    <t>VISOKO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</si>
</sst>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5" applyNumberFormat="0" applyProtection="0">
      <alignment horizontal="left" vertical="center" wrapText="1" justifyLastLine="1"/>
    </xf>
    <xf numFmtId="4" fontId="5" fillId="5" borderId="5" applyNumberFormat="0" applyProtection="0">
      <alignment vertical="center"/>
    </xf>
    <xf numFmtId="0" fontId="2" fillId="0" borderId="5" applyNumberFormat="0" applyProtection="0">
      <alignment horizontal="left" vertical="center" wrapText="1"/>
    </xf>
    <xf numFmtId="0" fontId="2" fillId="0" borderId="5" applyNumberFormat="0" applyProtection="0">
      <alignment horizontal="left" vertical="center" wrapText="1"/>
    </xf>
  </cellStyleXfs>
  <cellXfs count="41">
    <xf numFmtId="0" fontId="0" fillId="0" borderId="0" xfId="0"/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4" xfId="0" quotePrefix="1" applyFont="1" applyFill="1" applyBorder="1" applyAlignment="1">
      <alignment vertical="center"/>
    </xf>
    <xf numFmtId="3" fontId="10" fillId="3" borderId="1" xfId="0" applyNumberFormat="1" applyFont="1" applyFill="1" applyBorder="1"/>
    <xf numFmtId="1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indent="1"/>
    </xf>
    <xf numFmtId="0" fontId="10" fillId="3" borderId="1" xfId="0" applyFont="1" applyFill="1" applyBorder="1"/>
    <xf numFmtId="0" fontId="11" fillId="0" borderId="1" xfId="0" applyFont="1" applyBorder="1"/>
    <xf numFmtId="0" fontId="2" fillId="0" borderId="1" xfId="1" applyFont="1" applyBorder="1" applyAlignment="1">
      <alignment horizontal="left" vertical="center" wrapText="1"/>
    </xf>
    <xf numFmtId="3" fontId="7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1" applyFont="1" applyBorder="1" applyAlignment="1">
      <alignment horizontal="left" vertical="center" wrapText="1"/>
    </xf>
    <xf numFmtId="3" fontId="8" fillId="0" borderId="1" xfId="0" applyNumberFormat="1" applyFont="1" applyBorder="1"/>
    <xf numFmtId="0" fontId="13" fillId="2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indent="2"/>
    </xf>
    <xf numFmtId="0" fontId="12" fillId="0" borderId="2" xfId="0" applyFont="1" applyBorder="1"/>
    <xf numFmtId="0" fontId="4" fillId="0" borderId="1" xfId="2" applyFont="1" applyBorder="1" applyAlignment="1">
      <alignment horizontal="left" wrapText="1"/>
    </xf>
    <xf numFmtId="0" fontId="14" fillId="0" borderId="1" xfId="2" applyFont="1" applyBorder="1" applyAlignment="1">
      <alignment horizontal="left" wrapText="1"/>
    </xf>
    <xf numFmtId="0" fontId="11" fillId="0" borderId="2" xfId="0" applyFont="1" applyBorder="1"/>
    <xf numFmtId="0" fontId="11" fillId="0" borderId="2" xfId="0" applyFont="1" applyBorder="1" applyAlignment="1">
      <alignment vertical="top"/>
    </xf>
    <xf numFmtId="0" fontId="2" fillId="0" borderId="1" xfId="1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13" fillId="0" borderId="1" xfId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3" fontId="10" fillId="3" borderId="1" xfId="0" applyNumberFormat="1" applyFont="1" applyFill="1" applyBorder="1" applyAlignment="1">
      <alignment horizontal="right"/>
    </xf>
    <xf numFmtId="0" fontId="6" fillId="3" borderId="1" xfId="3" quotePrefix="1" applyFont="1" applyFill="1" applyBorder="1" applyAlignment="1">
      <alignment horizontal="left" vertical="center" wrapText="1" indent="2" justifyLastLine="1"/>
    </xf>
    <xf numFmtId="0" fontId="6" fillId="3" borderId="1" xfId="3" quotePrefix="1" applyFont="1" applyFill="1" applyBorder="1">
      <alignment horizontal="left" vertical="center" wrapText="1" justifyLastLine="1"/>
    </xf>
    <xf numFmtId="3" fontId="9" fillId="3" borderId="1" xfId="4" applyNumberFormat="1" applyFont="1" applyFill="1" applyBorder="1">
      <alignment vertical="center"/>
    </xf>
    <xf numFmtId="0" fontId="6" fillId="3" borderId="1" xfId="5" quotePrefix="1" applyFont="1" applyFill="1" applyBorder="1" applyAlignment="1">
      <alignment horizontal="left" vertical="center" wrapText="1" indent="3"/>
    </xf>
    <xf numFmtId="0" fontId="6" fillId="3" borderId="1" xfId="5" quotePrefix="1" applyFont="1" applyFill="1" applyBorder="1">
      <alignment horizontal="left" vertical="center" wrapText="1"/>
    </xf>
    <xf numFmtId="0" fontId="6" fillId="3" borderId="1" xfId="6" quotePrefix="1" applyFont="1" applyFill="1" applyBorder="1" applyAlignment="1">
      <alignment horizontal="left" vertical="center" wrapText="1" indent="4"/>
    </xf>
    <xf numFmtId="0" fontId="6" fillId="3" borderId="1" xfId="6" quotePrefix="1" applyFont="1" applyFill="1" applyBorder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3" fontId="8" fillId="0" borderId="0" xfId="0" applyNumberFormat="1" applyFont="1"/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7">
    <cellStyle name="Normal" xfId="0" builtinId="0"/>
    <cellStyle name="Obično_List4" xfId="1" xr:uid="{0E070EB1-C5D7-4102-A729-99E06D1AC189}"/>
    <cellStyle name="Obično_List5" xfId="2" xr:uid="{3E3F59E9-DA55-4E0B-83AB-C5256E96EA53}"/>
    <cellStyle name="SAPBEXaggData" xfId="4" xr:uid="{5776151A-E95B-4C80-B01D-464E779FED1E}"/>
    <cellStyle name="SAPBEXHLevel0" xfId="3" xr:uid="{53419688-226D-4E9C-B3EC-32AD32AFAAE8}"/>
    <cellStyle name="SAPBEXHLevel1" xfId="5" xr:uid="{D2E17A42-F985-47DE-A3C6-EEE3FBE68E3F}"/>
    <cellStyle name="SAPBEXHLevel2" xfId="6" xr:uid="{E8AF3C80-C518-4EFA-9846-9DC099688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8AB-D5A8-4A6B-A88E-2B958FB24F14}">
  <sheetPr>
    <pageSetUpPr fitToPage="1"/>
  </sheetPr>
  <dimension ref="A2:L563"/>
  <sheetViews>
    <sheetView tabSelected="1" workbookViewId="0">
      <selection activeCell="I9" sqref="I9"/>
    </sheetView>
  </sheetViews>
  <sheetFormatPr defaultColWidth="8.85546875" defaultRowHeight="15" x14ac:dyDescent="0.25"/>
  <cols>
    <col min="1" max="1" width="8.85546875" style="1"/>
    <col min="2" max="2" width="59.42578125" style="1" customWidth="1"/>
    <col min="3" max="3" width="15" style="1" customWidth="1"/>
    <col min="4" max="4" width="13.42578125" style="1" customWidth="1"/>
    <col min="5" max="5" width="14.140625" style="1" customWidth="1"/>
    <col min="6" max="6" width="12.85546875" style="1" customWidth="1"/>
    <col min="7" max="7" width="11.28515625" style="1" customWidth="1"/>
    <col min="8" max="8" width="12.85546875" style="1" customWidth="1"/>
    <col min="9" max="11" width="8.85546875" style="1"/>
    <col min="12" max="12" width="18.28515625" style="1" customWidth="1"/>
    <col min="13" max="13" width="14" style="1" customWidth="1"/>
    <col min="14" max="16384" width="8.85546875" style="1"/>
  </cols>
  <sheetData>
    <row r="2" spans="1:12" x14ac:dyDescent="0.25">
      <c r="A2" s="37" t="s">
        <v>104</v>
      </c>
      <c r="B2" s="37"/>
      <c r="C2" s="37"/>
      <c r="D2" s="37"/>
      <c r="E2" s="37"/>
      <c r="F2" s="37"/>
    </row>
    <row r="6" spans="1:12" ht="42.7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1:12" x14ac:dyDescent="0.25">
      <c r="A7" s="39">
        <v>1</v>
      </c>
      <c r="B7" s="40"/>
      <c r="C7" s="3">
        <v>2</v>
      </c>
      <c r="D7" s="3">
        <v>3</v>
      </c>
      <c r="E7" s="3">
        <v>4</v>
      </c>
      <c r="F7" s="3" t="s">
        <v>6</v>
      </c>
    </row>
    <row r="8" spans="1:12" x14ac:dyDescent="0.25">
      <c r="A8" s="30" t="s">
        <v>114</v>
      </c>
      <c r="B8" s="31" t="s">
        <v>115</v>
      </c>
      <c r="C8" s="32">
        <f>C9</f>
        <v>9948821</v>
      </c>
      <c r="D8" s="32">
        <f t="shared" ref="D8:E8" si="0">D9</f>
        <v>9948821</v>
      </c>
      <c r="E8" s="32">
        <f t="shared" si="0"/>
        <v>10595475.26</v>
      </c>
      <c r="F8" s="7">
        <f t="shared" ref="F8:F9" si="1">E8/D8*100</f>
        <v>106.49980796719531</v>
      </c>
    </row>
    <row r="9" spans="1:12" x14ac:dyDescent="0.25">
      <c r="A9" s="33" t="s">
        <v>116</v>
      </c>
      <c r="B9" s="34" t="s">
        <v>117</v>
      </c>
      <c r="C9" s="32">
        <f>C10</f>
        <v>9948821</v>
      </c>
      <c r="D9" s="32">
        <f t="shared" ref="D9:E9" si="2">D10</f>
        <v>9948821</v>
      </c>
      <c r="E9" s="32">
        <f t="shared" si="2"/>
        <v>10595475.26</v>
      </c>
      <c r="F9" s="7">
        <f t="shared" si="1"/>
        <v>106.49980796719531</v>
      </c>
      <c r="L9" s="38"/>
    </row>
    <row r="10" spans="1:12" ht="27" x14ac:dyDescent="0.25">
      <c r="A10" s="35" t="s">
        <v>118</v>
      </c>
      <c r="B10" s="36" t="s">
        <v>119</v>
      </c>
      <c r="C10" s="32">
        <f>C11+C29+C86+C239+C475+C536</f>
        <v>9948821</v>
      </c>
      <c r="D10" s="32">
        <f>D11+D29+D86+D239+D475+D536</f>
        <v>9948821</v>
      </c>
      <c r="E10" s="32">
        <f>E11+E29+E86+E239+E475+E536</f>
        <v>10595475.26</v>
      </c>
      <c r="F10" s="7">
        <f>E10/D10*100</f>
        <v>106.49980796719531</v>
      </c>
    </row>
    <row r="11" spans="1:12" x14ac:dyDescent="0.25">
      <c r="A11" s="4" t="s">
        <v>70</v>
      </c>
      <c r="B11" s="5" t="s">
        <v>105</v>
      </c>
      <c r="C11" s="6">
        <f>C12</f>
        <v>7073085</v>
      </c>
      <c r="D11" s="6">
        <f t="shared" ref="D11:E11" si="3">D12</f>
        <v>7073085</v>
      </c>
      <c r="E11" s="6">
        <f t="shared" si="3"/>
        <v>7228888.4800000004</v>
      </c>
      <c r="F11" s="7">
        <f>E11/D11*100</f>
        <v>102.20276555421009</v>
      </c>
    </row>
    <row r="12" spans="1:12" x14ac:dyDescent="0.25">
      <c r="A12" s="8" t="s">
        <v>69</v>
      </c>
      <c r="B12" s="9"/>
      <c r="C12" s="6">
        <f>C13+C22</f>
        <v>7073085</v>
      </c>
      <c r="D12" s="6">
        <f t="shared" ref="D12:E12" si="4">D13+D22</f>
        <v>7073085</v>
      </c>
      <c r="E12" s="6">
        <f t="shared" si="4"/>
        <v>7228888.4800000004</v>
      </c>
      <c r="F12" s="7">
        <f>E12/D12*100</f>
        <v>102.20276555421009</v>
      </c>
    </row>
    <row r="13" spans="1:12" x14ac:dyDescent="0.25">
      <c r="A13" s="10">
        <v>31</v>
      </c>
      <c r="B13" s="11" t="s">
        <v>7</v>
      </c>
      <c r="C13" s="12">
        <f>C14+C17+C19</f>
        <v>6887036</v>
      </c>
      <c r="D13" s="12">
        <f>D14+D17+D19</f>
        <v>6887036</v>
      </c>
      <c r="E13" s="12">
        <f>E14+E17+E19</f>
        <v>7077835.2600000007</v>
      </c>
      <c r="F13" s="13">
        <f>E13/D13*100</f>
        <v>102.7704118288332</v>
      </c>
    </row>
    <row r="14" spans="1:12" x14ac:dyDescent="0.25">
      <c r="A14" s="10">
        <v>311</v>
      </c>
      <c r="B14" s="10" t="s">
        <v>8</v>
      </c>
      <c r="C14" s="12">
        <f>C15+C16</f>
        <v>5748195</v>
      </c>
      <c r="D14" s="12">
        <f>D15+D16</f>
        <v>5748195</v>
      </c>
      <c r="E14" s="12">
        <f>E15+E16</f>
        <v>5939458.1600000001</v>
      </c>
      <c r="F14" s="13">
        <f t="shared" ref="F14:F20" si="5">E14/D14*100</f>
        <v>103.32736032789424</v>
      </c>
    </row>
    <row r="15" spans="1:12" x14ac:dyDescent="0.25">
      <c r="A15" s="14">
        <v>3111</v>
      </c>
      <c r="B15" s="15" t="s">
        <v>9</v>
      </c>
      <c r="C15" s="16">
        <v>5745354</v>
      </c>
      <c r="D15" s="16">
        <v>5745354</v>
      </c>
      <c r="E15" s="16">
        <v>5936547.9400000004</v>
      </c>
      <c r="F15" s="13">
        <f t="shared" si="5"/>
        <v>103.32780086309738</v>
      </c>
    </row>
    <row r="16" spans="1:12" x14ac:dyDescent="0.25">
      <c r="A16" s="14">
        <v>3114</v>
      </c>
      <c r="B16" s="15" t="s">
        <v>10</v>
      </c>
      <c r="C16" s="16">
        <v>2841</v>
      </c>
      <c r="D16" s="16">
        <v>2841</v>
      </c>
      <c r="E16" s="16">
        <v>2910.22</v>
      </c>
      <c r="F16" s="13">
        <f t="shared" si="5"/>
        <v>102.43646603308693</v>
      </c>
    </row>
    <row r="17" spans="1:6" x14ac:dyDescent="0.25">
      <c r="A17" s="10">
        <v>312</v>
      </c>
      <c r="B17" s="11" t="s">
        <v>11</v>
      </c>
      <c r="C17" s="12">
        <f>C18</f>
        <v>176172</v>
      </c>
      <c r="D17" s="12">
        <f>D18</f>
        <v>176172</v>
      </c>
      <c r="E17" s="12">
        <f>E18</f>
        <v>176872.4</v>
      </c>
      <c r="F17" s="13">
        <f t="shared" si="5"/>
        <v>100.39756601503076</v>
      </c>
    </row>
    <row r="18" spans="1:6" x14ac:dyDescent="0.25">
      <c r="A18" s="14">
        <v>3121</v>
      </c>
      <c r="B18" s="15" t="s">
        <v>11</v>
      </c>
      <c r="C18" s="16">
        <v>176172</v>
      </c>
      <c r="D18" s="16">
        <v>176172</v>
      </c>
      <c r="E18" s="16">
        <v>176872.4</v>
      </c>
      <c r="F18" s="13">
        <f t="shared" si="5"/>
        <v>100.39756601503076</v>
      </c>
    </row>
    <row r="19" spans="1:6" x14ac:dyDescent="0.25">
      <c r="A19" s="10">
        <v>313</v>
      </c>
      <c r="B19" s="11" t="s">
        <v>12</v>
      </c>
      <c r="C19" s="12">
        <f>C20+C21</f>
        <v>962669</v>
      </c>
      <c r="D19" s="12">
        <f>D20+D21</f>
        <v>962669</v>
      </c>
      <c r="E19" s="12">
        <f>E20+E21</f>
        <v>961504.7</v>
      </c>
      <c r="F19" s="13">
        <f t="shared" si="5"/>
        <v>99.879055002290499</v>
      </c>
    </row>
    <row r="20" spans="1:6" x14ac:dyDescent="0.25">
      <c r="A20" s="14">
        <v>3132</v>
      </c>
      <c r="B20" s="15" t="s">
        <v>13</v>
      </c>
      <c r="C20" s="16">
        <v>962669</v>
      </c>
      <c r="D20" s="16">
        <v>962669</v>
      </c>
      <c r="E20" s="16">
        <v>961504.7</v>
      </c>
      <c r="F20" s="13">
        <f t="shared" si="5"/>
        <v>99.879055002290499</v>
      </c>
    </row>
    <row r="21" spans="1:6" x14ac:dyDescent="0.25">
      <c r="A21" s="14">
        <v>3133</v>
      </c>
      <c r="B21" s="15" t="s">
        <v>14</v>
      </c>
      <c r="C21" s="16">
        <v>0</v>
      </c>
      <c r="D21" s="16">
        <v>0</v>
      </c>
      <c r="E21" s="16">
        <v>0</v>
      </c>
      <c r="F21" s="13" t="s">
        <v>15</v>
      </c>
    </row>
    <row r="22" spans="1:6" x14ac:dyDescent="0.25">
      <c r="A22" s="10">
        <v>32</v>
      </c>
      <c r="B22" s="11" t="s">
        <v>16</v>
      </c>
      <c r="C22" s="12">
        <f>C25+C27+C23</f>
        <v>186049</v>
      </c>
      <c r="D22" s="12">
        <f>D25+D27+D23</f>
        <v>186049</v>
      </c>
      <c r="E22" s="12">
        <f>E25+E27+E23</f>
        <v>151053.22</v>
      </c>
      <c r="F22" s="13">
        <f t="shared" ref="F22:F28" si="6">E22/D22*100</f>
        <v>81.190019833484726</v>
      </c>
    </row>
    <row r="23" spans="1:6" x14ac:dyDescent="0.25">
      <c r="A23" s="10">
        <v>321</v>
      </c>
      <c r="B23" s="11" t="s">
        <v>17</v>
      </c>
      <c r="C23" s="12">
        <f>C24</f>
        <v>165504</v>
      </c>
      <c r="D23" s="12">
        <f>D24</f>
        <v>165504</v>
      </c>
      <c r="E23" s="12">
        <f>E24</f>
        <v>133311.91</v>
      </c>
      <c r="F23" s="13">
        <f t="shared" si="6"/>
        <v>80.549056216163962</v>
      </c>
    </row>
    <row r="24" spans="1:6" x14ac:dyDescent="0.25">
      <c r="A24" s="14">
        <v>3212</v>
      </c>
      <c r="B24" s="15" t="s">
        <v>19</v>
      </c>
      <c r="C24" s="16">
        <v>165504</v>
      </c>
      <c r="D24" s="16">
        <v>165504</v>
      </c>
      <c r="E24" s="16">
        <v>133311.91</v>
      </c>
      <c r="F24" s="13">
        <f t="shared" si="6"/>
        <v>80.549056216163962</v>
      </c>
    </row>
    <row r="25" spans="1:6" x14ac:dyDescent="0.25">
      <c r="A25" s="10">
        <v>323</v>
      </c>
      <c r="B25" s="11" t="s">
        <v>29</v>
      </c>
      <c r="C25" s="12">
        <f>C26</f>
        <v>7477</v>
      </c>
      <c r="D25" s="12">
        <f>D26</f>
        <v>7477</v>
      </c>
      <c r="E25" s="12">
        <f t="shared" ref="E25" si="7">E26</f>
        <v>4425.8999999999996</v>
      </c>
      <c r="F25" s="13">
        <f t="shared" si="6"/>
        <v>59.193526815567729</v>
      </c>
    </row>
    <row r="26" spans="1:6" ht="15.75" customHeight="1" x14ac:dyDescent="0.25">
      <c r="A26" s="14">
        <v>3236</v>
      </c>
      <c r="B26" s="15" t="s">
        <v>35</v>
      </c>
      <c r="C26" s="16">
        <v>7477</v>
      </c>
      <c r="D26" s="16">
        <v>7477</v>
      </c>
      <c r="E26" s="16">
        <f>14971-10545.1</f>
        <v>4425.8999999999996</v>
      </c>
      <c r="F26" s="13">
        <f t="shared" si="6"/>
        <v>59.193526815567729</v>
      </c>
    </row>
    <row r="27" spans="1:6" x14ac:dyDescent="0.25">
      <c r="A27" s="10">
        <v>329</v>
      </c>
      <c r="B27" s="11" t="s">
        <v>40</v>
      </c>
      <c r="C27" s="12">
        <f>C28</f>
        <v>13068</v>
      </c>
      <c r="D27" s="12">
        <f>D28</f>
        <v>13068</v>
      </c>
      <c r="E27" s="12">
        <f t="shared" ref="E27" si="8">E28</f>
        <v>13315.41</v>
      </c>
      <c r="F27" s="13">
        <f t="shared" si="6"/>
        <v>101.89325068870522</v>
      </c>
    </row>
    <row r="28" spans="1:6" x14ac:dyDescent="0.25">
      <c r="A28" s="14">
        <v>3295</v>
      </c>
      <c r="B28" s="17" t="s">
        <v>45</v>
      </c>
      <c r="C28" s="16">
        <v>13068</v>
      </c>
      <c r="D28" s="16">
        <v>13068</v>
      </c>
      <c r="E28" s="16">
        <v>13315.41</v>
      </c>
      <c r="F28" s="13">
        <f t="shared" si="6"/>
        <v>101.89325068870522</v>
      </c>
    </row>
    <row r="29" spans="1:6" x14ac:dyDescent="0.25">
      <c r="A29" s="9" t="s">
        <v>71</v>
      </c>
      <c r="B29" s="9" t="s">
        <v>106</v>
      </c>
      <c r="C29" s="6">
        <f>C30</f>
        <v>555846</v>
      </c>
      <c r="D29" s="6">
        <f t="shared" ref="D29:E29" si="9">D30</f>
        <v>555846</v>
      </c>
      <c r="E29" s="6">
        <f t="shared" si="9"/>
        <v>469047.53</v>
      </c>
      <c r="F29" s="7">
        <f>E29/D29*100</f>
        <v>84.384439215178304</v>
      </c>
    </row>
    <row r="30" spans="1:6" x14ac:dyDescent="0.25">
      <c r="A30" s="18" t="s">
        <v>69</v>
      </c>
      <c r="B30" s="9"/>
      <c r="C30" s="6">
        <f>C31+C64+C70+C72+C74+C83</f>
        <v>555846</v>
      </c>
      <c r="D30" s="6">
        <f t="shared" ref="D30" si="10">D31+D64+D70+D72+D74+D83</f>
        <v>555846</v>
      </c>
      <c r="E30" s="6">
        <f>E31+E64+E70+E72+E74+E83</f>
        <v>469047.53</v>
      </c>
      <c r="F30" s="7">
        <f>E30/D30*100</f>
        <v>84.384439215178304</v>
      </c>
    </row>
    <row r="31" spans="1:6" x14ac:dyDescent="0.25">
      <c r="A31" s="10">
        <v>32</v>
      </c>
      <c r="B31" s="11" t="s">
        <v>16</v>
      </c>
      <c r="C31" s="12">
        <f>C32+C37+C44+C54+C56</f>
        <v>500477</v>
      </c>
      <c r="D31" s="12">
        <f>D32+D37+D44+D54+D56</f>
        <v>500477</v>
      </c>
      <c r="E31" s="12">
        <f>E32+E37+E44+E54+E56</f>
        <v>451148.32</v>
      </c>
      <c r="F31" s="13">
        <f t="shared" ref="F31" si="11">E31/D31*100</f>
        <v>90.143666941737592</v>
      </c>
    </row>
    <row r="32" spans="1:6" ht="15" customHeight="1" x14ac:dyDescent="0.25">
      <c r="A32" s="10">
        <v>321</v>
      </c>
      <c r="B32" s="11" t="s">
        <v>17</v>
      </c>
      <c r="C32" s="12">
        <f>C33+C34+C35+C36</f>
        <v>15963</v>
      </c>
      <c r="D32" s="12">
        <f>D33+D34+D35+D36</f>
        <v>15963</v>
      </c>
      <c r="E32" s="12">
        <f>E33+E34+E35+E36</f>
        <v>10376</v>
      </c>
      <c r="F32" s="13">
        <f>E32/D32*100</f>
        <v>65.000313224331265</v>
      </c>
    </row>
    <row r="33" spans="1:6" x14ac:dyDescent="0.25">
      <c r="A33" s="14">
        <v>3211</v>
      </c>
      <c r="B33" s="15" t="s">
        <v>18</v>
      </c>
      <c r="C33" s="16">
        <v>9277</v>
      </c>
      <c r="D33" s="16">
        <v>9277</v>
      </c>
      <c r="E33" s="16">
        <v>3178.58</v>
      </c>
      <c r="F33" s="13">
        <f t="shared" ref="F33:F34" si="12">E33/D33*100</f>
        <v>34.263016061226686</v>
      </c>
    </row>
    <row r="34" spans="1:6" x14ac:dyDescent="0.25">
      <c r="A34" s="14">
        <v>3212</v>
      </c>
      <c r="B34" s="15" t="s">
        <v>19</v>
      </c>
      <c r="C34" s="16">
        <v>0</v>
      </c>
      <c r="D34" s="16">
        <v>0</v>
      </c>
      <c r="E34" s="16">
        <v>0</v>
      </c>
      <c r="F34" s="13" t="s">
        <v>15</v>
      </c>
    </row>
    <row r="35" spans="1:6" x14ac:dyDescent="0.25">
      <c r="A35" s="14">
        <v>3213</v>
      </c>
      <c r="B35" s="15" t="s">
        <v>20</v>
      </c>
      <c r="C35" s="16">
        <v>6686</v>
      </c>
      <c r="D35" s="16">
        <v>6686</v>
      </c>
      <c r="E35" s="16">
        <v>7197.42</v>
      </c>
      <c r="F35" s="13">
        <f>E35/D35*100</f>
        <v>107.64911755907866</v>
      </c>
    </row>
    <row r="36" spans="1:6" x14ac:dyDescent="0.25">
      <c r="A36" s="14">
        <v>3214</v>
      </c>
      <c r="B36" s="15" t="s">
        <v>21</v>
      </c>
      <c r="C36" s="16">
        <v>0</v>
      </c>
      <c r="D36" s="16">
        <v>0</v>
      </c>
      <c r="E36" s="16">
        <v>0</v>
      </c>
      <c r="F36" s="13" t="s">
        <v>15</v>
      </c>
    </row>
    <row r="37" spans="1:6" x14ac:dyDescent="0.25">
      <c r="A37" s="10">
        <v>322</v>
      </c>
      <c r="B37" s="11" t="s">
        <v>22</v>
      </c>
      <c r="C37" s="12">
        <f>C38+C39+C40+C41+C42+C43</f>
        <v>299622</v>
      </c>
      <c r="D37" s="12">
        <f>D38+D39+D40+D41+D42+D43</f>
        <v>299622</v>
      </c>
      <c r="E37" s="12">
        <f>E38+E39+E40+E41+E42+E43</f>
        <v>222063.27000000002</v>
      </c>
      <c r="F37" s="13">
        <f t="shared" ref="F37:F56" si="13">E37/D37*100</f>
        <v>74.114474237539312</v>
      </c>
    </row>
    <row r="38" spans="1:6" x14ac:dyDescent="0.25">
      <c r="A38" s="14">
        <v>3221</v>
      </c>
      <c r="B38" s="15" t="s">
        <v>23</v>
      </c>
      <c r="C38" s="16">
        <v>22897</v>
      </c>
      <c r="D38" s="16">
        <v>22897</v>
      </c>
      <c r="E38" s="16">
        <f>29990.12-3513.45</f>
        <v>26476.67</v>
      </c>
      <c r="F38" s="13">
        <f t="shared" si="13"/>
        <v>115.63379482028213</v>
      </c>
    </row>
    <row r="39" spans="1:6" x14ac:dyDescent="0.25">
      <c r="A39" s="14">
        <v>3222</v>
      </c>
      <c r="B39" s="15" t="s">
        <v>24</v>
      </c>
      <c r="C39" s="16">
        <v>16431</v>
      </c>
      <c r="D39" s="16">
        <v>16431</v>
      </c>
      <c r="E39" s="16">
        <f>17222.89-4053.06</f>
        <v>13169.83</v>
      </c>
      <c r="F39" s="13">
        <f t="shared" si="13"/>
        <v>80.152334002799591</v>
      </c>
    </row>
    <row r="40" spans="1:6" x14ac:dyDescent="0.25">
      <c r="A40" s="14">
        <v>3223</v>
      </c>
      <c r="B40" s="15" t="s">
        <v>25</v>
      </c>
      <c r="C40" s="16">
        <v>245362</v>
      </c>
      <c r="D40" s="16">
        <v>245362</v>
      </c>
      <c r="E40" s="16">
        <f>172588.07-4816.86</f>
        <v>167771.21000000002</v>
      </c>
      <c r="F40" s="13">
        <f t="shared" si="13"/>
        <v>68.377014370603433</v>
      </c>
    </row>
    <row r="41" spans="1:6" x14ac:dyDescent="0.25">
      <c r="A41" s="14">
        <v>3224</v>
      </c>
      <c r="B41" s="15" t="s">
        <v>26</v>
      </c>
      <c r="C41" s="16">
        <v>9979</v>
      </c>
      <c r="D41" s="16">
        <v>9979</v>
      </c>
      <c r="E41" s="16">
        <v>9376.5</v>
      </c>
      <c r="F41" s="13">
        <f t="shared" si="13"/>
        <v>93.962320873835054</v>
      </c>
    </row>
    <row r="42" spans="1:6" x14ac:dyDescent="0.25">
      <c r="A42" s="14">
        <v>3225</v>
      </c>
      <c r="B42" s="15" t="s">
        <v>27</v>
      </c>
      <c r="C42" s="16">
        <v>3769</v>
      </c>
      <c r="D42" s="16">
        <v>3769</v>
      </c>
      <c r="E42" s="16">
        <v>2442.58</v>
      </c>
      <c r="F42" s="13">
        <f t="shared" si="13"/>
        <v>64.807110639426895</v>
      </c>
    </row>
    <row r="43" spans="1:6" x14ac:dyDescent="0.25">
      <c r="A43" s="14">
        <v>3227</v>
      </c>
      <c r="B43" s="15" t="s">
        <v>28</v>
      </c>
      <c r="C43" s="16">
        <v>1184</v>
      </c>
      <c r="D43" s="16">
        <v>1184</v>
      </c>
      <c r="E43" s="16">
        <f>2846.39-19.91</f>
        <v>2826.48</v>
      </c>
      <c r="F43" s="13">
        <f t="shared" si="13"/>
        <v>238.72297297297297</v>
      </c>
    </row>
    <row r="44" spans="1:6" x14ac:dyDescent="0.25">
      <c r="A44" s="10">
        <v>323</v>
      </c>
      <c r="B44" s="11" t="s">
        <v>29</v>
      </c>
      <c r="C44" s="12">
        <f>C45+C46+C47+C48+C49+C50+C51+C52+C53</f>
        <v>172130</v>
      </c>
      <c r="D44" s="12">
        <f>D45+D46+D47+D48+D49+D50+D51+D52+D53</f>
        <v>172130</v>
      </c>
      <c r="E44" s="12">
        <f>E45+E46+E47+E48+E49+E50+E51+E52+E53</f>
        <v>197066.38999999998</v>
      </c>
      <c r="F44" s="13">
        <f t="shared" si="13"/>
        <v>114.4869517225353</v>
      </c>
    </row>
    <row r="45" spans="1:6" x14ac:dyDescent="0.25">
      <c r="A45" s="14">
        <v>3231</v>
      </c>
      <c r="B45" s="15" t="s">
        <v>30</v>
      </c>
      <c r="C45" s="16">
        <v>23786</v>
      </c>
      <c r="D45" s="16">
        <v>23786</v>
      </c>
      <c r="E45" s="16">
        <f>16704.11-225.51</f>
        <v>16478.600000000002</v>
      </c>
      <c r="F45" s="13">
        <f t="shared" si="13"/>
        <v>69.278567224417728</v>
      </c>
    </row>
    <row r="46" spans="1:6" x14ac:dyDescent="0.25">
      <c r="A46" s="14">
        <v>3232</v>
      </c>
      <c r="B46" s="15" t="s">
        <v>31</v>
      </c>
      <c r="C46" s="16">
        <v>17037</v>
      </c>
      <c r="D46" s="16">
        <v>17037</v>
      </c>
      <c r="E46" s="16">
        <f>44818.96-3692</f>
        <v>41126.959999999999</v>
      </c>
      <c r="F46" s="13">
        <f t="shared" si="13"/>
        <v>241.39789869108412</v>
      </c>
    </row>
    <row r="47" spans="1:6" x14ac:dyDescent="0.25">
      <c r="A47" s="14">
        <v>3233</v>
      </c>
      <c r="B47" s="15" t="s">
        <v>32</v>
      </c>
      <c r="C47" s="16">
        <v>11441</v>
      </c>
      <c r="D47" s="16">
        <v>11441</v>
      </c>
      <c r="E47" s="16">
        <f>9804.6-244.37</f>
        <v>9560.23</v>
      </c>
      <c r="F47" s="13">
        <f t="shared" si="13"/>
        <v>83.561139760510443</v>
      </c>
    </row>
    <row r="48" spans="1:6" x14ac:dyDescent="0.25">
      <c r="A48" s="14">
        <v>3234</v>
      </c>
      <c r="B48" s="15" t="s">
        <v>33</v>
      </c>
      <c r="C48" s="16">
        <v>53090</v>
      </c>
      <c r="D48" s="16">
        <v>53090</v>
      </c>
      <c r="E48" s="16">
        <f>55734.57-13032.2</f>
        <v>42702.369999999995</v>
      </c>
      <c r="F48" s="13">
        <f t="shared" si="13"/>
        <v>80.433923526087767</v>
      </c>
    </row>
    <row r="49" spans="1:6" x14ac:dyDescent="0.25">
      <c r="A49" s="14">
        <v>3235</v>
      </c>
      <c r="B49" s="15" t="s">
        <v>34</v>
      </c>
      <c r="C49" s="16">
        <v>23030</v>
      </c>
      <c r="D49" s="16">
        <v>23030</v>
      </c>
      <c r="E49" s="16">
        <f>26339.07-1237.61</f>
        <v>25101.46</v>
      </c>
      <c r="F49" s="13">
        <f t="shared" si="13"/>
        <v>108.99461571862787</v>
      </c>
    </row>
    <row r="50" spans="1:6" x14ac:dyDescent="0.25">
      <c r="A50" s="14">
        <v>3236</v>
      </c>
      <c r="B50" s="15" t="s">
        <v>35</v>
      </c>
      <c r="C50" s="16">
        <v>2807</v>
      </c>
      <c r="D50" s="16">
        <v>2807</v>
      </c>
      <c r="E50" s="16">
        <v>1104.4000000000001</v>
      </c>
      <c r="F50" s="13">
        <f t="shared" si="13"/>
        <v>39.3444959030994</v>
      </c>
    </row>
    <row r="51" spans="1:6" x14ac:dyDescent="0.25">
      <c r="A51" s="14">
        <v>3237</v>
      </c>
      <c r="B51" s="15" t="s">
        <v>36</v>
      </c>
      <c r="C51" s="16">
        <f>17719</f>
        <v>17719</v>
      </c>
      <c r="D51" s="16">
        <f>17719</f>
        <v>17719</v>
      </c>
      <c r="E51" s="16">
        <f>19819.18-749.41</f>
        <v>19069.77</v>
      </c>
      <c r="F51" s="13">
        <f t="shared" si="13"/>
        <v>107.62328573847282</v>
      </c>
    </row>
    <row r="52" spans="1:6" x14ac:dyDescent="0.25">
      <c r="A52" s="14">
        <v>3238</v>
      </c>
      <c r="B52" s="15" t="s">
        <v>37</v>
      </c>
      <c r="C52" s="16">
        <v>1838</v>
      </c>
      <c r="D52" s="16">
        <v>1838</v>
      </c>
      <c r="E52" s="16">
        <f>8915.3-545.02</f>
        <v>8370.2799999999988</v>
      </c>
      <c r="F52" s="13">
        <f t="shared" si="13"/>
        <v>455.40152339499451</v>
      </c>
    </row>
    <row r="53" spans="1:6" x14ac:dyDescent="0.25">
      <c r="A53" s="14">
        <v>3239</v>
      </c>
      <c r="B53" s="15" t="s">
        <v>38</v>
      </c>
      <c r="C53" s="16">
        <v>21382</v>
      </c>
      <c r="D53" s="16">
        <v>21382</v>
      </c>
      <c r="E53" s="16">
        <f>35857.99-2305.67</f>
        <v>33552.32</v>
      </c>
      <c r="F53" s="13">
        <f t="shared" si="13"/>
        <v>156.91852960434011</v>
      </c>
    </row>
    <row r="54" spans="1:6" x14ac:dyDescent="0.25">
      <c r="A54" s="10">
        <v>324</v>
      </c>
      <c r="B54" s="11" t="s">
        <v>39</v>
      </c>
      <c r="C54" s="12">
        <f>C55</f>
        <v>3635</v>
      </c>
      <c r="D54" s="12">
        <f>D55</f>
        <v>3635</v>
      </c>
      <c r="E54" s="12">
        <f>E55</f>
        <v>9921.16</v>
      </c>
      <c r="F54" s="13">
        <f t="shared" si="13"/>
        <v>272.93425034387894</v>
      </c>
    </row>
    <row r="55" spans="1:6" x14ac:dyDescent="0.25">
      <c r="A55" s="14">
        <v>3241</v>
      </c>
      <c r="B55" s="15" t="s">
        <v>39</v>
      </c>
      <c r="C55" s="16">
        <v>3635</v>
      </c>
      <c r="D55" s="16">
        <v>3635</v>
      </c>
      <c r="E55" s="16">
        <v>9921.16</v>
      </c>
      <c r="F55" s="13">
        <f t="shared" si="13"/>
        <v>272.93425034387894</v>
      </c>
    </row>
    <row r="56" spans="1:6" x14ac:dyDescent="0.25">
      <c r="A56" s="10">
        <v>329</v>
      </c>
      <c r="B56" s="11" t="s">
        <v>40</v>
      </c>
      <c r="C56" s="12">
        <f>C57+C58+C59+C60+C61+C62+C63</f>
        <v>9127</v>
      </c>
      <c r="D56" s="12">
        <f>D57+D58+D59+D60+D61+D62+D63</f>
        <v>9127</v>
      </c>
      <c r="E56" s="12">
        <f>E57+E58+E59+E60+E61+E62+E63</f>
        <v>11721.500000000002</v>
      </c>
      <c r="F56" s="13">
        <f t="shared" si="13"/>
        <v>128.42664621452835</v>
      </c>
    </row>
    <row r="57" spans="1:6" x14ac:dyDescent="0.25">
      <c r="A57" s="14">
        <v>3291</v>
      </c>
      <c r="B57" s="15" t="s">
        <v>41</v>
      </c>
      <c r="C57" s="16">
        <v>0</v>
      </c>
      <c r="D57" s="16">
        <v>0</v>
      </c>
      <c r="E57" s="16">
        <v>0</v>
      </c>
      <c r="F57" s="13" t="s">
        <v>15</v>
      </c>
    </row>
    <row r="58" spans="1:6" x14ac:dyDescent="0.25">
      <c r="A58" s="14">
        <v>3292</v>
      </c>
      <c r="B58" s="15" t="s">
        <v>42</v>
      </c>
      <c r="C58" s="16">
        <v>3860</v>
      </c>
      <c r="D58" s="16">
        <v>3860</v>
      </c>
      <c r="E58" s="16">
        <f>10201.1-1378.5</f>
        <v>8822.6</v>
      </c>
      <c r="F58" s="13">
        <f t="shared" ref="F58" si="14">E58/D58*100</f>
        <v>228.56476683937825</v>
      </c>
    </row>
    <row r="59" spans="1:6" x14ac:dyDescent="0.25">
      <c r="A59" s="14">
        <v>3293</v>
      </c>
      <c r="B59" s="15" t="s">
        <v>43</v>
      </c>
      <c r="C59" s="16">
        <v>0</v>
      </c>
      <c r="D59" s="16">
        <v>0</v>
      </c>
      <c r="E59" s="16">
        <v>0</v>
      </c>
      <c r="F59" s="13" t="s">
        <v>15</v>
      </c>
    </row>
    <row r="60" spans="1:6" x14ac:dyDescent="0.25">
      <c r="A60" s="14">
        <v>3294</v>
      </c>
      <c r="B60" s="15" t="s">
        <v>44</v>
      </c>
      <c r="C60" s="16">
        <v>1506</v>
      </c>
      <c r="D60" s="16">
        <v>1506</v>
      </c>
      <c r="E60" s="16">
        <v>457.18</v>
      </c>
      <c r="F60" s="13">
        <f t="shared" ref="F60:F64" si="15">E60/D60*100</f>
        <v>30.357237715803453</v>
      </c>
    </row>
    <row r="61" spans="1:6" x14ac:dyDescent="0.25">
      <c r="A61" s="14">
        <v>3295</v>
      </c>
      <c r="B61" s="17" t="s">
        <v>45</v>
      </c>
      <c r="C61" s="16">
        <v>909</v>
      </c>
      <c r="D61" s="16">
        <v>909</v>
      </c>
      <c r="E61" s="16">
        <v>256.37</v>
      </c>
      <c r="F61" s="13">
        <f t="shared" si="15"/>
        <v>28.203520352035206</v>
      </c>
    </row>
    <row r="62" spans="1:6" x14ac:dyDescent="0.25">
      <c r="A62" s="14">
        <v>3296</v>
      </c>
      <c r="B62" s="15" t="s">
        <v>46</v>
      </c>
      <c r="C62" s="16">
        <v>1597</v>
      </c>
      <c r="D62" s="16">
        <v>1597</v>
      </c>
      <c r="E62" s="16">
        <v>0</v>
      </c>
      <c r="F62" s="13">
        <f t="shared" si="15"/>
        <v>0</v>
      </c>
    </row>
    <row r="63" spans="1:6" x14ac:dyDescent="0.25">
      <c r="A63" s="14">
        <v>3299</v>
      </c>
      <c r="B63" s="15" t="s">
        <v>40</v>
      </c>
      <c r="C63" s="16">
        <v>1255</v>
      </c>
      <c r="D63" s="16">
        <v>1255</v>
      </c>
      <c r="E63" s="16">
        <f>2191.55-6.2</f>
        <v>2185.3500000000004</v>
      </c>
      <c r="F63" s="13">
        <f t="shared" si="15"/>
        <v>174.1314741035857</v>
      </c>
    </row>
    <row r="64" spans="1:6" x14ac:dyDescent="0.25">
      <c r="A64" s="10">
        <v>34</v>
      </c>
      <c r="B64" s="11" t="s">
        <v>47</v>
      </c>
      <c r="C64" s="12">
        <f>C65</f>
        <v>2413</v>
      </c>
      <c r="D64" s="12">
        <f t="shared" ref="D64" si="16">D65</f>
        <v>2413</v>
      </c>
      <c r="E64" s="12">
        <f>E65</f>
        <v>2423.1800000000003</v>
      </c>
      <c r="F64" s="13">
        <f t="shared" si="15"/>
        <v>100.42188147534191</v>
      </c>
    </row>
    <row r="65" spans="1:6" x14ac:dyDescent="0.25">
      <c r="A65" s="10">
        <v>343</v>
      </c>
      <c r="B65" s="11" t="s">
        <v>48</v>
      </c>
      <c r="C65" s="12">
        <f t="shared" ref="C65:E65" si="17">C66+C67+C68+C69</f>
        <v>2413</v>
      </c>
      <c r="D65" s="12">
        <f t="shared" si="17"/>
        <v>2413</v>
      </c>
      <c r="E65" s="12">
        <f t="shared" si="17"/>
        <v>2423.1800000000003</v>
      </c>
      <c r="F65" s="13">
        <f>E65/D65*100</f>
        <v>100.42188147534191</v>
      </c>
    </row>
    <row r="66" spans="1:6" x14ac:dyDescent="0.25">
      <c r="A66" s="14">
        <v>3431</v>
      </c>
      <c r="B66" s="15" t="s">
        <v>49</v>
      </c>
      <c r="C66" s="16">
        <v>2292</v>
      </c>
      <c r="D66" s="16">
        <v>2292</v>
      </c>
      <c r="E66" s="16">
        <v>2414.11</v>
      </c>
      <c r="F66" s="13">
        <f t="shared" ref="F66:F67" si="18">E66/D66*100</f>
        <v>105.32766143106458</v>
      </c>
    </row>
    <row r="67" spans="1:6" x14ac:dyDescent="0.25">
      <c r="A67" s="19">
        <v>3432</v>
      </c>
      <c r="B67" s="15" t="s">
        <v>50</v>
      </c>
      <c r="C67" s="16">
        <v>121</v>
      </c>
      <c r="D67" s="16">
        <v>121</v>
      </c>
      <c r="E67" s="16">
        <v>8.9</v>
      </c>
      <c r="F67" s="13">
        <f t="shared" si="18"/>
        <v>7.3553719008264462</v>
      </c>
    </row>
    <row r="68" spans="1:6" x14ac:dyDescent="0.25">
      <c r="A68" s="19">
        <v>3433</v>
      </c>
      <c r="B68" s="15" t="s">
        <v>51</v>
      </c>
      <c r="C68" s="16">
        <v>0</v>
      </c>
      <c r="D68" s="16">
        <v>0</v>
      </c>
      <c r="E68" s="16">
        <v>0.17</v>
      </c>
      <c r="F68" s="13" t="s">
        <v>15</v>
      </c>
    </row>
    <row r="69" spans="1:6" x14ac:dyDescent="0.25">
      <c r="A69" s="19">
        <v>3434</v>
      </c>
      <c r="B69" s="15" t="s">
        <v>52</v>
      </c>
      <c r="C69" s="16">
        <v>0</v>
      </c>
      <c r="D69" s="16">
        <v>0</v>
      </c>
      <c r="E69" s="16">
        <v>0</v>
      </c>
      <c r="F69" s="13" t="s">
        <v>15</v>
      </c>
    </row>
    <row r="70" spans="1:6" ht="25.5" x14ac:dyDescent="0.25">
      <c r="A70" s="10">
        <v>37</v>
      </c>
      <c r="B70" s="11" t="s">
        <v>53</v>
      </c>
      <c r="C70" s="12">
        <f>C71</f>
        <v>0</v>
      </c>
      <c r="D70" s="12">
        <f>D71</f>
        <v>0</v>
      </c>
      <c r="E70" s="12">
        <f>E71</f>
        <v>921.25</v>
      </c>
      <c r="F70" s="13" t="s">
        <v>15</v>
      </c>
    </row>
    <row r="71" spans="1:6" x14ac:dyDescent="0.25">
      <c r="A71" s="14">
        <v>3721</v>
      </c>
      <c r="B71" s="15" t="s">
        <v>54</v>
      </c>
      <c r="C71" s="16">
        <v>0</v>
      </c>
      <c r="D71" s="16">
        <v>0</v>
      </c>
      <c r="E71" s="16">
        <v>921.25</v>
      </c>
      <c r="F71" s="13" t="s">
        <v>15</v>
      </c>
    </row>
    <row r="72" spans="1:6" x14ac:dyDescent="0.25">
      <c r="A72" s="10">
        <v>38</v>
      </c>
      <c r="B72" s="11" t="s">
        <v>55</v>
      </c>
      <c r="C72" s="12">
        <f>C73</f>
        <v>0</v>
      </c>
      <c r="D72" s="12">
        <f>D73</f>
        <v>0</v>
      </c>
      <c r="E72" s="12">
        <f>E73</f>
        <v>0</v>
      </c>
      <c r="F72" s="13" t="s">
        <v>15</v>
      </c>
    </row>
    <row r="73" spans="1:6" x14ac:dyDescent="0.25">
      <c r="A73" s="14">
        <v>3811</v>
      </c>
      <c r="B73" s="15" t="s">
        <v>56</v>
      </c>
      <c r="C73" s="16">
        <v>0</v>
      </c>
      <c r="D73" s="16">
        <v>0</v>
      </c>
      <c r="E73" s="16">
        <v>0</v>
      </c>
      <c r="F73" s="13" t="s">
        <v>15</v>
      </c>
    </row>
    <row r="74" spans="1:6" x14ac:dyDescent="0.25">
      <c r="A74" s="10">
        <v>42</v>
      </c>
      <c r="B74" s="20" t="s">
        <v>57</v>
      </c>
      <c r="C74" s="12">
        <f>C75+C82</f>
        <v>51367</v>
      </c>
      <c r="D74" s="12">
        <f>D75+D82</f>
        <v>51367</v>
      </c>
      <c r="E74" s="12">
        <f>E75+E82</f>
        <v>14554.78</v>
      </c>
      <c r="F74" s="13">
        <f t="shared" ref="F74:F76" si="19">E74/D74*100</f>
        <v>28.334884264216324</v>
      </c>
    </row>
    <row r="75" spans="1:6" x14ac:dyDescent="0.25">
      <c r="A75" s="10">
        <v>422</v>
      </c>
      <c r="B75" s="20" t="s">
        <v>58</v>
      </c>
      <c r="C75" s="12">
        <f t="shared" ref="C75:E75" si="20">C76+C77+C78+C79+C80+C81</f>
        <v>50824</v>
      </c>
      <c r="D75" s="12">
        <f t="shared" si="20"/>
        <v>50824</v>
      </c>
      <c r="E75" s="12">
        <f t="shared" si="20"/>
        <v>14554.78</v>
      </c>
      <c r="F75" s="13">
        <f t="shared" si="19"/>
        <v>28.63761215173934</v>
      </c>
    </row>
    <row r="76" spans="1:6" x14ac:dyDescent="0.25">
      <c r="A76" s="14">
        <v>4221</v>
      </c>
      <c r="B76" s="21" t="s">
        <v>59</v>
      </c>
      <c r="C76" s="16">
        <v>22915</v>
      </c>
      <c r="D76" s="16">
        <v>22915</v>
      </c>
      <c r="E76" s="16">
        <f>11486.5-3724</f>
        <v>7762.5</v>
      </c>
      <c r="F76" s="13">
        <f t="shared" si="19"/>
        <v>33.875190922976216</v>
      </c>
    </row>
    <row r="77" spans="1:6" x14ac:dyDescent="0.25">
      <c r="A77" s="14">
        <v>4222</v>
      </c>
      <c r="B77" s="21" t="s">
        <v>60</v>
      </c>
      <c r="C77" s="16">
        <v>0</v>
      </c>
      <c r="D77" s="16">
        <v>0</v>
      </c>
      <c r="E77" s="16">
        <v>122.34</v>
      </c>
      <c r="F77" s="13" t="s">
        <v>15</v>
      </c>
    </row>
    <row r="78" spans="1:6" x14ac:dyDescent="0.25">
      <c r="A78" s="14">
        <v>4223</v>
      </c>
      <c r="B78" s="21" t="s">
        <v>61</v>
      </c>
      <c r="C78" s="16">
        <v>1697</v>
      </c>
      <c r="D78" s="16">
        <v>1697</v>
      </c>
      <c r="E78" s="16">
        <f>1778.92-91.9</f>
        <v>1687.02</v>
      </c>
      <c r="F78" s="13">
        <f t="shared" ref="F78:F80" si="21">E78/D78*100</f>
        <v>99.411903358868585</v>
      </c>
    </row>
    <row r="79" spans="1:6" x14ac:dyDescent="0.25">
      <c r="A79" s="14">
        <v>4224</v>
      </c>
      <c r="B79" s="21" t="s">
        <v>62</v>
      </c>
      <c r="C79" s="16">
        <v>15084</v>
      </c>
      <c r="D79" s="16">
        <v>15084</v>
      </c>
      <c r="E79" s="16">
        <f>3939.74-1094.38</f>
        <v>2845.3599999999997</v>
      </c>
      <c r="F79" s="13">
        <f t="shared" si="21"/>
        <v>18.863431450543619</v>
      </c>
    </row>
    <row r="80" spans="1:6" x14ac:dyDescent="0.25">
      <c r="A80" s="14">
        <v>4225</v>
      </c>
      <c r="B80" s="21" t="s">
        <v>63</v>
      </c>
      <c r="C80" s="16">
        <v>11128</v>
      </c>
      <c r="D80" s="16">
        <v>11128</v>
      </c>
      <c r="E80" s="16">
        <f>1278-607.5</f>
        <v>670.5</v>
      </c>
      <c r="F80" s="13">
        <f t="shared" si="21"/>
        <v>6.0253414809489581</v>
      </c>
    </row>
    <row r="81" spans="1:6" x14ac:dyDescent="0.25">
      <c r="A81" s="19">
        <v>4227</v>
      </c>
      <c r="B81" s="21" t="s">
        <v>64</v>
      </c>
      <c r="C81" s="16">
        <v>0</v>
      </c>
      <c r="D81" s="16">
        <v>0</v>
      </c>
      <c r="E81" s="16">
        <f>1757.06-290</f>
        <v>1467.06</v>
      </c>
      <c r="F81" s="13" t="s">
        <v>15</v>
      </c>
    </row>
    <row r="82" spans="1:6" x14ac:dyDescent="0.25">
      <c r="A82" s="10">
        <v>424</v>
      </c>
      <c r="B82" s="20" t="s">
        <v>65</v>
      </c>
      <c r="C82" s="12">
        <v>543</v>
      </c>
      <c r="D82" s="12">
        <v>543</v>
      </c>
      <c r="E82" s="12">
        <v>0</v>
      </c>
      <c r="F82" s="13">
        <f t="shared" ref="F82:F83" si="22">E82/D82*100</f>
        <v>0</v>
      </c>
    </row>
    <row r="83" spans="1:6" x14ac:dyDescent="0.25">
      <c r="A83" s="10">
        <v>45</v>
      </c>
      <c r="B83" s="20" t="s">
        <v>66</v>
      </c>
      <c r="C83" s="12">
        <f>C84+C85</f>
        <v>1589</v>
      </c>
      <c r="D83" s="12">
        <f>D84+D85</f>
        <v>1589</v>
      </c>
      <c r="E83" s="12">
        <f>E84+E85</f>
        <v>0</v>
      </c>
      <c r="F83" s="13">
        <f t="shared" si="22"/>
        <v>0</v>
      </c>
    </row>
    <row r="84" spans="1:6" x14ac:dyDescent="0.25">
      <c r="A84" s="14">
        <v>451</v>
      </c>
      <c r="B84" s="21" t="s">
        <v>67</v>
      </c>
      <c r="C84" s="16">
        <v>0</v>
      </c>
      <c r="D84" s="16">
        <v>0</v>
      </c>
      <c r="E84" s="16">
        <v>0</v>
      </c>
      <c r="F84" s="13" t="s">
        <v>15</v>
      </c>
    </row>
    <row r="85" spans="1:6" x14ac:dyDescent="0.25">
      <c r="A85" s="14">
        <v>452</v>
      </c>
      <c r="B85" s="21" t="s">
        <v>68</v>
      </c>
      <c r="C85" s="16">
        <v>1589</v>
      </c>
      <c r="D85" s="16">
        <v>1589</v>
      </c>
      <c r="E85" s="16">
        <v>0</v>
      </c>
      <c r="F85" s="13" t="s">
        <v>15</v>
      </c>
    </row>
    <row r="86" spans="1:6" x14ac:dyDescent="0.25">
      <c r="A86" s="9" t="s">
        <v>73</v>
      </c>
      <c r="B86" s="9" t="s">
        <v>107</v>
      </c>
      <c r="C86" s="6">
        <f>C87+C134+C194</f>
        <v>208718</v>
      </c>
      <c r="D86" s="6">
        <f>D87+D134+D194</f>
        <v>208718</v>
      </c>
      <c r="E86" s="6">
        <f t="shared" ref="D86:E86" si="23">E87+E134+E194</f>
        <v>455825.1</v>
      </c>
      <c r="F86" s="7">
        <f t="shared" ref="F86:F87" si="24">E86/D86*100</f>
        <v>218.39280752019471</v>
      </c>
    </row>
    <row r="87" spans="1:6" x14ac:dyDescent="0.25">
      <c r="A87" s="8" t="s">
        <v>72</v>
      </c>
      <c r="B87" s="9"/>
      <c r="C87" s="6">
        <f>C88+C95+C119+C123+C125+C127+C129</f>
        <v>63748</v>
      </c>
      <c r="D87" s="6">
        <f>D88+D95+D119+D123+D125+D127+D129</f>
        <v>63748</v>
      </c>
      <c r="E87" s="6">
        <f t="shared" ref="D87:E87" si="25">E88+E95+E119+E123+E125+E127+E129</f>
        <v>69777.64</v>
      </c>
      <c r="F87" s="7">
        <f t="shared" si="24"/>
        <v>109.45855556252747</v>
      </c>
    </row>
    <row r="88" spans="1:6" x14ac:dyDescent="0.25">
      <c r="A88" s="10">
        <v>31</v>
      </c>
      <c r="B88" s="11" t="s">
        <v>7</v>
      </c>
      <c r="C88" s="12">
        <f>C89+C91+C93</f>
        <v>21041</v>
      </c>
      <c r="D88" s="12">
        <f>D89+D91+D93</f>
        <v>21041</v>
      </c>
      <c r="E88" s="12">
        <f>E89+E91+E93</f>
        <v>29985.21</v>
      </c>
      <c r="F88" s="13">
        <f>E88/D88*100</f>
        <v>142.50848343709899</v>
      </c>
    </row>
    <row r="89" spans="1:6" x14ac:dyDescent="0.25">
      <c r="A89" s="10">
        <v>311</v>
      </c>
      <c r="B89" s="10" t="s">
        <v>8</v>
      </c>
      <c r="C89" s="12">
        <f t="shared" ref="C89:E89" si="26">C90</f>
        <v>16010</v>
      </c>
      <c r="D89" s="12">
        <f t="shared" si="26"/>
        <v>16010</v>
      </c>
      <c r="E89" s="12">
        <f t="shared" si="26"/>
        <v>18214.78</v>
      </c>
      <c r="F89" s="13">
        <f t="shared" ref="F89:F132" si="27">E89/D89*100</f>
        <v>113.77126795752655</v>
      </c>
    </row>
    <row r="90" spans="1:6" x14ac:dyDescent="0.25">
      <c r="A90" s="14">
        <v>3111</v>
      </c>
      <c r="B90" s="15" t="s">
        <v>9</v>
      </c>
      <c r="C90" s="16">
        <v>16010</v>
      </c>
      <c r="D90" s="16">
        <v>16010</v>
      </c>
      <c r="E90" s="16">
        <v>18214.78</v>
      </c>
      <c r="F90" s="13">
        <f t="shared" si="27"/>
        <v>113.77126795752655</v>
      </c>
    </row>
    <row r="91" spans="1:6" x14ac:dyDescent="0.25">
      <c r="A91" s="10">
        <v>312</v>
      </c>
      <c r="B91" s="11" t="s">
        <v>11</v>
      </c>
      <c r="C91" s="12">
        <f>C92</f>
        <v>2389</v>
      </c>
      <c r="D91" s="12">
        <f>D92</f>
        <v>2389</v>
      </c>
      <c r="E91" s="12">
        <f>E92</f>
        <v>8765</v>
      </c>
      <c r="F91" s="13">
        <f t="shared" si="27"/>
        <v>366.88991209711179</v>
      </c>
    </row>
    <row r="92" spans="1:6" x14ac:dyDescent="0.25">
      <c r="A92" s="14">
        <v>3121</v>
      </c>
      <c r="B92" s="15" t="s">
        <v>11</v>
      </c>
      <c r="C92" s="16">
        <f>1991+398</f>
        <v>2389</v>
      </c>
      <c r="D92" s="16">
        <f>1991+398</f>
        <v>2389</v>
      </c>
      <c r="E92" s="16">
        <v>8765</v>
      </c>
      <c r="F92" s="13">
        <f t="shared" si="27"/>
        <v>366.88991209711179</v>
      </c>
    </row>
    <row r="93" spans="1:6" x14ac:dyDescent="0.25">
      <c r="A93" s="10">
        <v>313</v>
      </c>
      <c r="B93" s="11" t="s">
        <v>12</v>
      </c>
      <c r="C93" s="12">
        <f t="shared" ref="C93:E93" si="28">C94</f>
        <v>2642</v>
      </c>
      <c r="D93" s="12">
        <f t="shared" si="28"/>
        <v>2642</v>
      </c>
      <c r="E93" s="12">
        <f t="shared" si="28"/>
        <v>3005.43</v>
      </c>
      <c r="F93" s="13">
        <f t="shared" si="27"/>
        <v>113.7558667676003</v>
      </c>
    </row>
    <row r="94" spans="1:6" x14ac:dyDescent="0.25">
      <c r="A94" s="14">
        <v>3132</v>
      </c>
      <c r="B94" s="15" t="s">
        <v>13</v>
      </c>
      <c r="C94" s="16">
        <v>2642</v>
      </c>
      <c r="D94" s="16">
        <v>2642</v>
      </c>
      <c r="E94" s="16">
        <v>3005.43</v>
      </c>
      <c r="F94" s="13">
        <f t="shared" si="27"/>
        <v>113.7558667676003</v>
      </c>
    </row>
    <row r="95" spans="1:6" x14ac:dyDescent="0.25">
      <c r="A95" s="10">
        <v>32</v>
      </c>
      <c r="B95" s="11" t="s">
        <v>16</v>
      </c>
      <c r="C95" s="12">
        <f>C96+C100+C107+C114+C116</f>
        <v>32417</v>
      </c>
      <c r="D95" s="12">
        <f>D96+D100+D107+D114+D116</f>
        <v>32417</v>
      </c>
      <c r="E95" s="12">
        <f>E96+E100+E107+E116</f>
        <v>31637.239999999998</v>
      </c>
      <c r="F95" s="13">
        <f t="shared" si="27"/>
        <v>97.594595428324638</v>
      </c>
    </row>
    <row r="96" spans="1:6" x14ac:dyDescent="0.25">
      <c r="A96" s="10">
        <v>321</v>
      </c>
      <c r="B96" s="11" t="s">
        <v>17</v>
      </c>
      <c r="C96" s="12">
        <f>C97+C98+C99</f>
        <v>10954</v>
      </c>
      <c r="D96" s="12">
        <f>D97+D98+D99</f>
        <v>10954</v>
      </c>
      <c r="E96" s="12">
        <f t="shared" ref="E96" si="29">E97+E98+E99</f>
        <v>15451.939999999999</v>
      </c>
      <c r="F96" s="13">
        <f t="shared" si="27"/>
        <v>141.06207777980646</v>
      </c>
    </row>
    <row r="97" spans="1:6" x14ac:dyDescent="0.25">
      <c r="A97" s="14">
        <v>3211</v>
      </c>
      <c r="B97" s="15" t="s">
        <v>18</v>
      </c>
      <c r="C97" s="16">
        <f>3200+929+1380+2654</f>
        <v>8163</v>
      </c>
      <c r="D97" s="16">
        <f>3200+929+1380+2654</f>
        <v>8163</v>
      </c>
      <c r="E97" s="16">
        <v>15028.55</v>
      </c>
      <c r="F97" s="13">
        <f t="shared" si="27"/>
        <v>184.10572093593041</v>
      </c>
    </row>
    <row r="98" spans="1:6" x14ac:dyDescent="0.25">
      <c r="A98" s="14">
        <v>3212</v>
      </c>
      <c r="B98" s="15" t="s">
        <v>19</v>
      </c>
      <c r="C98" s="16">
        <v>462</v>
      </c>
      <c r="D98" s="16">
        <v>462</v>
      </c>
      <c r="E98" s="16">
        <v>423.39</v>
      </c>
      <c r="F98" s="13">
        <f t="shared" si="27"/>
        <v>91.642857142857139</v>
      </c>
    </row>
    <row r="99" spans="1:6" x14ac:dyDescent="0.25">
      <c r="A99" s="14">
        <v>3213</v>
      </c>
      <c r="B99" s="15" t="s">
        <v>20</v>
      </c>
      <c r="C99" s="16">
        <f>1400+929</f>
        <v>2329</v>
      </c>
      <c r="D99" s="16">
        <f>1400+929</f>
        <v>2329</v>
      </c>
      <c r="E99" s="16">
        <v>0</v>
      </c>
      <c r="F99" s="13">
        <f t="shared" si="27"/>
        <v>0</v>
      </c>
    </row>
    <row r="100" spans="1:6" x14ac:dyDescent="0.25">
      <c r="A100" s="10">
        <v>322</v>
      </c>
      <c r="B100" s="11" t="s">
        <v>22</v>
      </c>
      <c r="C100" s="12">
        <f>C101+C102+C104+C106+C103</f>
        <v>11534</v>
      </c>
      <c r="D100" s="12">
        <f>D101+D102+D104+D106+D103</f>
        <v>11534</v>
      </c>
      <c r="E100" s="12">
        <f>E101+E102+E104+E106+E103+E105</f>
        <v>4966.8500000000004</v>
      </c>
      <c r="F100" s="13">
        <f t="shared" si="27"/>
        <v>43.062684237905323</v>
      </c>
    </row>
    <row r="101" spans="1:6" x14ac:dyDescent="0.25">
      <c r="A101" s="14">
        <v>3221</v>
      </c>
      <c r="B101" s="15" t="s">
        <v>23</v>
      </c>
      <c r="C101" s="16">
        <v>265</v>
      </c>
      <c r="D101" s="16">
        <v>265</v>
      </c>
      <c r="E101" s="16">
        <v>253.49</v>
      </c>
      <c r="F101" s="13">
        <f t="shared" si="27"/>
        <v>95.656603773584919</v>
      </c>
    </row>
    <row r="102" spans="1:6" x14ac:dyDescent="0.25">
      <c r="A102" s="14">
        <v>3222</v>
      </c>
      <c r="B102" s="15" t="s">
        <v>24</v>
      </c>
      <c r="C102" s="16">
        <f>4500+6105</f>
        <v>10605</v>
      </c>
      <c r="D102" s="16">
        <f>4500+6105</f>
        <v>10605</v>
      </c>
      <c r="E102" s="16">
        <v>1771.97</v>
      </c>
      <c r="F102" s="13">
        <f t="shared" si="27"/>
        <v>16.708816595945308</v>
      </c>
    </row>
    <row r="103" spans="1:6" x14ac:dyDescent="0.25">
      <c r="A103" s="14">
        <v>3223</v>
      </c>
      <c r="B103" s="15" t="s">
        <v>25</v>
      </c>
      <c r="C103" s="16">
        <v>664</v>
      </c>
      <c r="D103" s="16">
        <v>664</v>
      </c>
      <c r="E103" s="16">
        <v>0</v>
      </c>
      <c r="F103" s="13">
        <f t="shared" si="27"/>
        <v>0</v>
      </c>
    </row>
    <row r="104" spans="1:6" x14ac:dyDescent="0.25">
      <c r="A104" s="14">
        <v>3224</v>
      </c>
      <c r="B104" s="15" t="s">
        <v>26</v>
      </c>
      <c r="C104" s="16">
        <v>0</v>
      </c>
      <c r="D104" s="16">
        <v>0</v>
      </c>
      <c r="E104" s="16">
        <v>2912.5</v>
      </c>
      <c r="F104" s="13" t="s">
        <v>15</v>
      </c>
    </row>
    <row r="105" spans="1:6" x14ac:dyDescent="0.25">
      <c r="A105" s="14">
        <v>3225</v>
      </c>
      <c r="B105" s="15" t="s">
        <v>74</v>
      </c>
      <c r="C105" s="16">
        <v>0</v>
      </c>
      <c r="D105" s="16">
        <v>0</v>
      </c>
      <c r="E105" s="16">
        <v>28.89</v>
      </c>
      <c r="F105" s="13" t="s">
        <v>15</v>
      </c>
    </row>
    <row r="106" spans="1:6" x14ac:dyDescent="0.25">
      <c r="A106" s="14">
        <v>3227</v>
      </c>
      <c r="B106" s="15" t="s">
        <v>75</v>
      </c>
      <c r="C106" s="16">
        <v>0</v>
      </c>
      <c r="D106" s="16">
        <v>0</v>
      </c>
      <c r="E106" s="16">
        <v>0</v>
      </c>
      <c r="F106" s="13" t="s">
        <v>15</v>
      </c>
    </row>
    <row r="107" spans="1:6" x14ac:dyDescent="0.25">
      <c r="A107" s="10">
        <v>323</v>
      </c>
      <c r="B107" s="11" t="s">
        <v>29</v>
      </c>
      <c r="C107" s="12">
        <f>C108+C109+C113+C110+C112+C111</f>
        <v>9929</v>
      </c>
      <c r="D107" s="12">
        <f>D108+D109+D113+D110+D112+D111</f>
        <v>9929</v>
      </c>
      <c r="E107" s="12">
        <f>E108+E109+E113+E110+E112+E111</f>
        <v>11089.81</v>
      </c>
      <c r="F107" s="13">
        <f t="shared" si="27"/>
        <v>111.69110685869674</v>
      </c>
    </row>
    <row r="108" spans="1:6" x14ac:dyDescent="0.25">
      <c r="A108" s="14">
        <v>3231</v>
      </c>
      <c r="B108" s="15" t="s">
        <v>30</v>
      </c>
      <c r="C108" s="16">
        <f>3000+398</f>
        <v>3398</v>
      </c>
      <c r="D108" s="16">
        <f>3000+398</f>
        <v>3398</v>
      </c>
      <c r="E108" s="16">
        <v>1430.33</v>
      </c>
      <c r="F108" s="13">
        <f t="shared" si="27"/>
        <v>42.09329017068864</v>
      </c>
    </row>
    <row r="109" spans="1:6" x14ac:dyDescent="0.25">
      <c r="A109" s="14">
        <v>3232</v>
      </c>
      <c r="B109" s="15" t="s">
        <v>31</v>
      </c>
      <c r="C109" s="16">
        <v>531</v>
      </c>
      <c r="D109" s="16">
        <v>531</v>
      </c>
      <c r="E109" s="16">
        <v>9659.48</v>
      </c>
      <c r="F109" s="13">
        <f t="shared" si="27"/>
        <v>1819.1111111111109</v>
      </c>
    </row>
    <row r="110" spans="1:6" x14ac:dyDescent="0.25">
      <c r="A110" s="14">
        <v>3233</v>
      </c>
      <c r="B110" s="15" t="s">
        <v>32</v>
      </c>
      <c r="C110" s="16">
        <v>0</v>
      </c>
      <c r="D110" s="16">
        <v>0</v>
      </c>
      <c r="E110" s="16">
        <v>0</v>
      </c>
      <c r="F110" s="13" t="s">
        <v>15</v>
      </c>
    </row>
    <row r="111" spans="1:6" x14ac:dyDescent="0.25">
      <c r="A111" s="14">
        <v>3236</v>
      </c>
      <c r="B111" s="15" t="s">
        <v>35</v>
      </c>
      <c r="C111" s="16">
        <f>6000</f>
        <v>6000</v>
      </c>
      <c r="D111" s="16">
        <f>6000</f>
        <v>6000</v>
      </c>
      <c r="E111" s="16">
        <v>0</v>
      </c>
      <c r="F111" s="13" t="s">
        <v>15</v>
      </c>
    </row>
    <row r="112" spans="1:6" x14ac:dyDescent="0.25">
      <c r="A112" s="14">
        <v>3237</v>
      </c>
      <c r="B112" s="15" t="s">
        <v>76</v>
      </c>
      <c r="C112" s="16">
        <v>0</v>
      </c>
      <c r="D112" s="16">
        <v>0</v>
      </c>
      <c r="E112" s="16">
        <v>0</v>
      </c>
      <c r="F112" s="13" t="s">
        <v>15</v>
      </c>
    </row>
    <row r="113" spans="1:6" x14ac:dyDescent="0.25">
      <c r="A113" s="14">
        <v>3239</v>
      </c>
      <c r="B113" s="15" t="s">
        <v>38</v>
      </c>
      <c r="C113" s="16">
        <v>0</v>
      </c>
      <c r="D113" s="16">
        <v>0</v>
      </c>
      <c r="E113" s="16">
        <v>0</v>
      </c>
      <c r="F113" s="13" t="s">
        <v>15</v>
      </c>
    </row>
    <row r="114" spans="1:6" x14ac:dyDescent="0.25">
      <c r="A114" s="10">
        <v>324</v>
      </c>
      <c r="B114" s="11" t="s">
        <v>39</v>
      </c>
      <c r="C114" s="12">
        <f>C115</f>
        <v>0</v>
      </c>
      <c r="D114" s="12">
        <f>D115</f>
        <v>0</v>
      </c>
      <c r="E114" s="12">
        <v>0</v>
      </c>
      <c r="F114" s="13" t="s">
        <v>15</v>
      </c>
    </row>
    <row r="115" spans="1:6" x14ac:dyDescent="0.25">
      <c r="A115" s="14">
        <v>3241</v>
      </c>
      <c r="B115" s="15" t="s">
        <v>39</v>
      </c>
      <c r="C115" s="16">
        <v>0</v>
      </c>
      <c r="D115" s="16">
        <v>0</v>
      </c>
      <c r="E115" s="16">
        <v>0</v>
      </c>
      <c r="F115" s="13" t="s">
        <v>15</v>
      </c>
    </row>
    <row r="116" spans="1:6" x14ac:dyDescent="0.25">
      <c r="A116" s="10">
        <v>329</v>
      </c>
      <c r="B116" s="11" t="s">
        <v>40</v>
      </c>
      <c r="C116" s="12">
        <f>C117+C118</f>
        <v>0</v>
      </c>
      <c r="D116" s="12">
        <f>D117+D118</f>
        <v>0</v>
      </c>
      <c r="E116" s="12">
        <f>E117+E118</f>
        <v>128.63999999999999</v>
      </c>
      <c r="F116" s="13" t="s">
        <v>15</v>
      </c>
    </row>
    <row r="117" spans="1:6" x14ac:dyDescent="0.25">
      <c r="A117" s="14">
        <v>3293</v>
      </c>
      <c r="B117" s="15" t="s">
        <v>43</v>
      </c>
      <c r="C117" s="16">
        <v>0</v>
      </c>
      <c r="D117" s="16">
        <v>0</v>
      </c>
      <c r="E117" s="16">
        <v>128.63999999999999</v>
      </c>
      <c r="F117" s="13" t="s">
        <v>15</v>
      </c>
    </row>
    <row r="118" spans="1:6" x14ac:dyDescent="0.25">
      <c r="A118" s="14">
        <v>3299</v>
      </c>
      <c r="B118" s="15" t="s">
        <v>40</v>
      </c>
      <c r="C118" s="16">
        <v>0</v>
      </c>
      <c r="D118" s="16">
        <v>0</v>
      </c>
      <c r="E118" s="16">
        <v>0</v>
      </c>
      <c r="F118" s="13" t="s">
        <v>15</v>
      </c>
    </row>
    <row r="119" spans="1:6" x14ac:dyDescent="0.25">
      <c r="A119" s="10">
        <v>34</v>
      </c>
      <c r="B119" s="11" t="s">
        <v>47</v>
      </c>
      <c r="C119" s="12">
        <f>C120</f>
        <v>560</v>
      </c>
      <c r="D119" s="12">
        <f>D120</f>
        <v>560</v>
      </c>
      <c r="E119" s="12">
        <f t="shared" ref="E119" si="30">E120</f>
        <v>826.95</v>
      </c>
      <c r="F119" s="13">
        <f t="shared" si="27"/>
        <v>147.66964285714286</v>
      </c>
    </row>
    <row r="120" spans="1:6" x14ac:dyDescent="0.25">
      <c r="A120" s="10">
        <v>343</v>
      </c>
      <c r="B120" s="11" t="s">
        <v>48</v>
      </c>
      <c r="C120" s="12">
        <f t="shared" ref="C120:E120" si="31">C121+C122</f>
        <v>560</v>
      </c>
      <c r="D120" s="12">
        <f t="shared" si="31"/>
        <v>560</v>
      </c>
      <c r="E120" s="12">
        <f t="shared" si="31"/>
        <v>826.95</v>
      </c>
      <c r="F120" s="13">
        <f t="shared" si="27"/>
        <v>147.66964285714286</v>
      </c>
    </row>
    <row r="121" spans="1:6" x14ac:dyDescent="0.25">
      <c r="A121" s="14">
        <v>3431</v>
      </c>
      <c r="B121" s="15" t="s">
        <v>49</v>
      </c>
      <c r="C121" s="16">
        <f>200+160</f>
        <v>360</v>
      </c>
      <c r="D121" s="16">
        <f>200+160</f>
        <v>360</v>
      </c>
      <c r="E121" s="16">
        <f>937.48-111</f>
        <v>826.48</v>
      </c>
      <c r="F121" s="13">
        <f t="shared" si="27"/>
        <v>229.57777777777778</v>
      </c>
    </row>
    <row r="122" spans="1:6" x14ac:dyDescent="0.25">
      <c r="A122" s="19">
        <v>3432</v>
      </c>
      <c r="B122" s="15" t="s">
        <v>50</v>
      </c>
      <c r="C122" s="16">
        <f>200</f>
        <v>200</v>
      </c>
      <c r="D122" s="16">
        <f>200</f>
        <v>200</v>
      </c>
      <c r="E122" s="16">
        <v>0.47</v>
      </c>
      <c r="F122" s="13">
        <f t="shared" si="27"/>
        <v>0.23499999999999996</v>
      </c>
    </row>
    <row r="123" spans="1:6" x14ac:dyDescent="0.25">
      <c r="A123" s="22">
        <v>36</v>
      </c>
      <c r="B123" s="11" t="s">
        <v>77</v>
      </c>
      <c r="C123" s="12">
        <f>C124</f>
        <v>0</v>
      </c>
      <c r="D123" s="12">
        <f>D124</f>
        <v>0</v>
      </c>
      <c r="E123" s="12">
        <f t="shared" ref="E123" si="32">E124</f>
        <v>97.87</v>
      </c>
      <c r="F123" s="13" t="s">
        <v>15</v>
      </c>
    </row>
    <row r="124" spans="1:6" x14ac:dyDescent="0.25">
      <c r="A124" s="19">
        <v>3693</v>
      </c>
      <c r="B124" s="15" t="s">
        <v>78</v>
      </c>
      <c r="C124" s="16">
        <v>0</v>
      </c>
      <c r="D124" s="16">
        <v>0</v>
      </c>
      <c r="E124" s="16">
        <v>97.87</v>
      </c>
      <c r="F124" s="13" t="s">
        <v>15</v>
      </c>
    </row>
    <row r="125" spans="1:6" ht="25.5" x14ac:dyDescent="0.25">
      <c r="A125" s="10">
        <v>37</v>
      </c>
      <c r="B125" s="11" t="s">
        <v>53</v>
      </c>
      <c r="C125" s="12">
        <f>C126</f>
        <v>0</v>
      </c>
      <c r="D125" s="12">
        <f>D126</f>
        <v>0</v>
      </c>
      <c r="E125" s="12">
        <f>E126</f>
        <v>5673.9</v>
      </c>
      <c r="F125" s="13" t="s">
        <v>15</v>
      </c>
    </row>
    <row r="126" spans="1:6" x14ac:dyDescent="0.25">
      <c r="A126" s="14">
        <v>3721</v>
      </c>
      <c r="B126" s="15" t="s">
        <v>79</v>
      </c>
      <c r="C126" s="16">
        <v>0</v>
      </c>
      <c r="D126" s="16">
        <v>0</v>
      </c>
      <c r="E126" s="16">
        <v>5673.9</v>
      </c>
      <c r="F126" s="13" t="s">
        <v>15</v>
      </c>
    </row>
    <row r="127" spans="1:6" x14ac:dyDescent="0.25">
      <c r="A127" s="22">
        <v>41</v>
      </c>
      <c r="B127" s="11" t="s">
        <v>80</v>
      </c>
      <c r="C127" s="12">
        <f>C128</f>
        <v>0</v>
      </c>
      <c r="D127" s="12">
        <f t="shared" ref="D127:E127" si="33">D128</f>
        <v>0</v>
      </c>
      <c r="E127" s="12">
        <f t="shared" si="33"/>
        <v>375</v>
      </c>
      <c r="F127" s="13" t="s">
        <v>15</v>
      </c>
    </row>
    <row r="128" spans="1:6" x14ac:dyDescent="0.25">
      <c r="A128" s="19">
        <v>4123</v>
      </c>
      <c r="B128" s="15" t="s">
        <v>81</v>
      </c>
      <c r="C128" s="16">
        <v>0</v>
      </c>
      <c r="D128" s="16">
        <v>0</v>
      </c>
      <c r="E128" s="16">
        <v>375</v>
      </c>
      <c r="F128" s="13" t="s">
        <v>15</v>
      </c>
    </row>
    <row r="129" spans="1:6" x14ac:dyDescent="0.25">
      <c r="A129" s="10">
        <v>42</v>
      </c>
      <c r="B129" s="20" t="s">
        <v>57</v>
      </c>
      <c r="C129" s="12">
        <f t="shared" ref="C129:D129" si="34">C130</f>
        <v>9730</v>
      </c>
      <c r="D129" s="12">
        <f t="shared" si="34"/>
        <v>9730</v>
      </c>
      <c r="E129" s="12">
        <f>E130</f>
        <v>1181.47</v>
      </c>
      <c r="F129" s="13">
        <f t="shared" si="27"/>
        <v>12.142548818088386</v>
      </c>
    </row>
    <row r="130" spans="1:6" x14ac:dyDescent="0.25">
      <c r="A130" s="10">
        <v>422</v>
      </c>
      <c r="B130" s="20" t="s">
        <v>58</v>
      </c>
      <c r="C130" s="12">
        <f>C131+C132+C133</f>
        <v>9730</v>
      </c>
      <c r="D130" s="12">
        <f>D131+D132+D133</f>
        <v>9730</v>
      </c>
      <c r="E130" s="12">
        <f>E131+E132+E133</f>
        <v>1181.47</v>
      </c>
      <c r="F130" s="13">
        <f t="shared" si="27"/>
        <v>12.142548818088386</v>
      </c>
    </row>
    <row r="131" spans="1:6" x14ac:dyDescent="0.25">
      <c r="A131" s="14">
        <v>4221</v>
      </c>
      <c r="B131" s="21" t="s">
        <v>59</v>
      </c>
      <c r="C131" s="16">
        <v>730</v>
      </c>
      <c r="D131" s="16">
        <v>730</v>
      </c>
      <c r="E131" s="16">
        <v>1181.47</v>
      </c>
      <c r="F131" s="13">
        <f t="shared" si="27"/>
        <v>161.84520547945203</v>
      </c>
    </row>
    <row r="132" spans="1:6" x14ac:dyDescent="0.25">
      <c r="A132" s="14">
        <v>4224</v>
      </c>
      <c r="B132" s="21" t="s">
        <v>62</v>
      </c>
      <c r="C132" s="16">
        <v>9000</v>
      </c>
      <c r="D132" s="16">
        <v>9000</v>
      </c>
      <c r="E132" s="16">
        <v>0</v>
      </c>
      <c r="F132" s="13">
        <f t="shared" si="27"/>
        <v>0</v>
      </c>
    </row>
    <row r="133" spans="1:6" x14ac:dyDescent="0.25">
      <c r="A133" s="14">
        <v>4225</v>
      </c>
      <c r="B133" s="21" t="s">
        <v>63</v>
      </c>
      <c r="C133" s="16"/>
      <c r="D133" s="16"/>
      <c r="E133" s="16">
        <v>0</v>
      </c>
      <c r="F133" s="13" t="s">
        <v>15</v>
      </c>
    </row>
    <row r="134" spans="1:6" x14ac:dyDescent="0.25">
      <c r="A134" s="9" t="s">
        <v>86</v>
      </c>
      <c r="B134" s="9"/>
      <c r="C134" s="6">
        <f>C135+C142+C174+C178+C180+C183+C185+C192</f>
        <v>69330</v>
      </c>
      <c r="D134" s="6">
        <f t="shared" ref="D134:E134" si="35">D135+D142+D174+D178+D180+D183+D185+D192</f>
        <v>69330</v>
      </c>
      <c r="E134" s="6">
        <f t="shared" si="35"/>
        <v>299792.40999999997</v>
      </c>
      <c r="F134" s="7">
        <f>E134/D134*100</f>
        <v>432.41368815808448</v>
      </c>
    </row>
    <row r="135" spans="1:6" x14ac:dyDescent="0.25">
      <c r="A135" s="10">
        <v>31</v>
      </c>
      <c r="B135" s="11" t="s">
        <v>7</v>
      </c>
      <c r="C135" s="12">
        <f>C136+C138+C140</f>
        <v>7813</v>
      </c>
      <c r="D135" s="12">
        <f>D136+D138+D140</f>
        <v>7813</v>
      </c>
      <c r="E135" s="12">
        <f>E136+E138+E140</f>
        <v>9612.43</v>
      </c>
      <c r="F135" s="13">
        <f>E135/D135*100</f>
        <v>123.03123000127991</v>
      </c>
    </row>
    <row r="136" spans="1:6" x14ac:dyDescent="0.25">
      <c r="A136" s="10">
        <v>311</v>
      </c>
      <c r="B136" s="10" t="s">
        <v>8</v>
      </c>
      <c r="C136" s="12">
        <f t="shared" ref="C136:E136" si="36">C137</f>
        <v>4834</v>
      </c>
      <c r="D136" s="12">
        <f t="shared" si="36"/>
        <v>4834</v>
      </c>
      <c r="E136" s="12">
        <f t="shared" si="36"/>
        <v>6495</v>
      </c>
      <c r="F136" s="13">
        <f t="shared" ref="F136:F146" si="37">E136/D136*100</f>
        <v>134.36077782374844</v>
      </c>
    </row>
    <row r="137" spans="1:6" x14ac:dyDescent="0.25">
      <c r="A137" s="14">
        <v>3111</v>
      </c>
      <c r="B137" s="15" t="s">
        <v>9</v>
      </c>
      <c r="C137" s="16">
        <v>4834</v>
      </c>
      <c r="D137" s="16">
        <v>4834</v>
      </c>
      <c r="E137" s="16">
        <v>6495</v>
      </c>
      <c r="F137" s="13">
        <f t="shared" si="37"/>
        <v>134.36077782374844</v>
      </c>
    </row>
    <row r="138" spans="1:6" x14ac:dyDescent="0.25">
      <c r="A138" s="10">
        <v>312</v>
      </c>
      <c r="B138" s="11" t="s">
        <v>11</v>
      </c>
      <c r="C138" s="12">
        <f>C139</f>
        <v>2199</v>
      </c>
      <c r="D138" s="12">
        <f>D139</f>
        <v>2199</v>
      </c>
      <c r="E138" s="12">
        <f>E139</f>
        <v>2045.43</v>
      </c>
      <c r="F138" s="13">
        <f t="shared" si="37"/>
        <v>93.016371077762628</v>
      </c>
    </row>
    <row r="139" spans="1:6" x14ac:dyDescent="0.25">
      <c r="A139" s="14">
        <v>3121</v>
      </c>
      <c r="B139" s="15" t="s">
        <v>11</v>
      </c>
      <c r="C139" s="16">
        <v>2199</v>
      </c>
      <c r="D139" s="16">
        <v>2199</v>
      </c>
      <c r="E139" s="16">
        <v>2045.43</v>
      </c>
      <c r="F139" s="13">
        <f t="shared" si="37"/>
        <v>93.016371077762628</v>
      </c>
    </row>
    <row r="140" spans="1:6" x14ac:dyDescent="0.25">
      <c r="A140" s="10">
        <v>313</v>
      </c>
      <c r="B140" s="11" t="s">
        <v>12</v>
      </c>
      <c r="C140" s="12">
        <f t="shared" ref="C140:E140" si="38">C141</f>
        <v>780</v>
      </c>
      <c r="D140" s="12">
        <f t="shared" si="38"/>
        <v>780</v>
      </c>
      <c r="E140" s="12">
        <f t="shared" si="38"/>
        <v>1072</v>
      </c>
      <c r="F140" s="13">
        <f t="shared" si="37"/>
        <v>137.43589743589743</v>
      </c>
    </row>
    <row r="141" spans="1:6" x14ac:dyDescent="0.25">
      <c r="A141" s="14">
        <v>3132</v>
      </c>
      <c r="B141" s="15" t="s">
        <v>13</v>
      </c>
      <c r="C141" s="16">
        <v>780</v>
      </c>
      <c r="D141" s="16">
        <v>780</v>
      </c>
      <c r="E141" s="16">
        <v>1072</v>
      </c>
      <c r="F141" s="13">
        <f t="shared" si="37"/>
        <v>137.43589743589743</v>
      </c>
    </row>
    <row r="142" spans="1:6" x14ac:dyDescent="0.25">
      <c r="A142" s="10">
        <v>32</v>
      </c>
      <c r="B142" s="11" t="s">
        <v>16</v>
      </c>
      <c r="C142" s="12">
        <f>C143+C148+C155+C165+C167</f>
        <v>9443</v>
      </c>
      <c r="D142" s="12">
        <f>D143+D148+D155+D165+D167</f>
        <v>9443</v>
      </c>
      <c r="E142" s="12">
        <f>E143+E148+E155+E165+E167</f>
        <v>70010.680000000008</v>
      </c>
      <c r="F142" s="13">
        <f t="shared" si="37"/>
        <v>741.40294397966761</v>
      </c>
    </row>
    <row r="143" spans="1:6" x14ac:dyDescent="0.25">
      <c r="A143" s="10">
        <v>321</v>
      </c>
      <c r="B143" s="11" t="s">
        <v>17</v>
      </c>
      <c r="C143" s="12">
        <f>C144+C145+C146+C147</f>
        <v>5394</v>
      </c>
      <c r="D143" s="12">
        <f>D144+D145+D146+D147</f>
        <v>5394</v>
      </c>
      <c r="E143" s="12">
        <f>E144+E145+E146+E147</f>
        <v>4861.58</v>
      </c>
      <c r="F143" s="13">
        <f t="shared" si="37"/>
        <v>90.129403040415283</v>
      </c>
    </row>
    <row r="144" spans="1:6" x14ac:dyDescent="0.25">
      <c r="A144" s="14">
        <v>3211</v>
      </c>
      <c r="B144" s="15" t="s">
        <v>18</v>
      </c>
      <c r="C144" s="16">
        <v>3240</v>
      </c>
      <c r="D144" s="16">
        <v>3240</v>
      </c>
      <c r="E144" s="16">
        <v>4494.58</v>
      </c>
      <c r="F144" s="13">
        <f t="shared" si="37"/>
        <v>138.72160493827158</v>
      </c>
    </row>
    <row r="145" spans="1:6" x14ac:dyDescent="0.25">
      <c r="A145" s="14">
        <v>3212</v>
      </c>
      <c r="B145" s="15" t="s">
        <v>19</v>
      </c>
      <c r="C145" s="16">
        <v>154</v>
      </c>
      <c r="D145" s="16">
        <v>154</v>
      </c>
      <c r="E145" s="16">
        <v>177</v>
      </c>
      <c r="F145" s="13">
        <f t="shared" si="37"/>
        <v>114.93506493506493</v>
      </c>
    </row>
    <row r="146" spans="1:6" x14ac:dyDescent="0.25">
      <c r="A146" s="14">
        <v>3213</v>
      </c>
      <c r="B146" s="15" t="s">
        <v>20</v>
      </c>
      <c r="C146" s="16">
        <v>2000</v>
      </c>
      <c r="D146" s="16">
        <v>2000</v>
      </c>
      <c r="E146" s="16">
        <v>190</v>
      </c>
      <c r="F146" s="13">
        <f t="shared" si="37"/>
        <v>9.5</v>
      </c>
    </row>
    <row r="147" spans="1:6" x14ac:dyDescent="0.25">
      <c r="A147" s="14">
        <v>3214</v>
      </c>
      <c r="B147" s="15" t="s">
        <v>21</v>
      </c>
      <c r="C147" s="16">
        <v>0</v>
      </c>
      <c r="D147" s="16">
        <v>0</v>
      </c>
      <c r="E147" s="16">
        <v>0</v>
      </c>
      <c r="F147" s="13" t="s">
        <v>15</v>
      </c>
    </row>
    <row r="148" spans="1:6" x14ac:dyDescent="0.25">
      <c r="A148" s="10">
        <v>322</v>
      </c>
      <c r="B148" s="11" t="s">
        <v>22</v>
      </c>
      <c r="C148" s="12">
        <f>C149+C150+C151+C152+C153+C154</f>
        <v>2854</v>
      </c>
      <c r="D148" s="12">
        <f>D149+D150+D151+D152+D153+D154</f>
        <v>2854</v>
      </c>
      <c r="E148" s="12">
        <f>E149+E150+E151+E152+E153+E154</f>
        <v>2854.3200000000006</v>
      </c>
      <c r="F148" s="13">
        <f t="shared" ref="F148:F149" si="39">E148/D148*100</f>
        <v>100.01121233356693</v>
      </c>
    </row>
    <row r="149" spans="1:6" x14ac:dyDescent="0.25">
      <c r="A149" s="14">
        <v>3221</v>
      </c>
      <c r="B149" s="15" t="s">
        <v>23</v>
      </c>
      <c r="C149" s="16">
        <v>730</v>
      </c>
      <c r="D149" s="16">
        <v>730</v>
      </c>
      <c r="E149" s="16">
        <v>290.05</v>
      </c>
      <c r="F149" s="13">
        <f t="shared" si="39"/>
        <v>39.732876712328768</v>
      </c>
    </row>
    <row r="150" spans="1:6" x14ac:dyDescent="0.25">
      <c r="A150" s="14">
        <v>3222</v>
      </c>
      <c r="B150" s="15" t="s">
        <v>24</v>
      </c>
      <c r="C150" s="16">
        <v>1991</v>
      </c>
      <c r="D150" s="16">
        <v>1991</v>
      </c>
      <c r="E150" s="16">
        <f>2386.5-14.24</f>
        <v>2372.2600000000002</v>
      </c>
      <c r="F150" s="13">
        <f>E150/D150*100</f>
        <v>119.14917127071824</v>
      </c>
    </row>
    <row r="151" spans="1:6" x14ac:dyDescent="0.25">
      <c r="A151" s="14">
        <v>3223</v>
      </c>
      <c r="B151" s="15" t="s">
        <v>25</v>
      </c>
      <c r="C151" s="16">
        <v>133</v>
      </c>
      <c r="D151" s="16">
        <v>133</v>
      </c>
      <c r="E151" s="16">
        <v>87</v>
      </c>
      <c r="F151" s="13">
        <f t="shared" ref="F151" si="40">E151/D151*100</f>
        <v>65.413533834586474</v>
      </c>
    </row>
    <row r="152" spans="1:6" x14ac:dyDescent="0.25">
      <c r="A152" s="14">
        <v>3224</v>
      </c>
      <c r="B152" s="15" t="s">
        <v>26</v>
      </c>
      <c r="C152" s="16">
        <v>0</v>
      </c>
      <c r="D152" s="16">
        <v>0</v>
      </c>
      <c r="E152" s="16">
        <v>45.01</v>
      </c>
      <c r="F152" s="13" t="s">
        <v>15</v>
      </c>
    </row>
    <row r="153" spans="1:6" x14ac:dyDescent="0.25">
      <c r="A153" s="14">
        <v>3225</v>
      </c>
      <c r="B153" s="15" t="s">
        <v>27</v>
      </c>
      <c r="C153" s="16">
        <v>0</v>
      </c>
      <c r="D153" s="16">
        <v>0</v>
      </c>
      <c r="E153" s="16">
        <v>60</v>
      </c>
      <c r="F153" s="13" t="s">
        <v>15</v>
      </c>
    </row>
    <row r="154" spans="1:6" x14ac:dyDescent="0.25">
      <c r="A154" s="14">
        <v>3227</v>
      </c>
      <c r="B154" s="15" t="s">
        <v>28</v>
      </c>
      <c r="C154" s="16">
        <v>0</v>
      </c>
      <c r="D154" s="16">
        <v>0</v>
      </c>
      <c r="E154" s="16">
        <v>0</v>
      </c>
      <c r="F154" s="13" t="s">
        <v>15</v>
      </c>
    </row>
    <row r="155" spans="1:6" x14ac:dyDescent="0.25">
      <c r="A155" s="10">
        <v>323</v>
      </c>
      <c r="B155" s="11" t="s">
        <v>29</v>
      </c>
      <c r="C155" s="12">
        <f>C156+C157+C158+C159+C160+C161+C162+C163+C164</f>
        <v>1195</v>
      </c>
      <c r="D155" s="12">
        <f>D156+D157+D158+D159+D160+D161+D162+D163+D164</f>
        <v>1195</v>
      </c>
      <c r="E155" s="12">
        <f>E156+E157+E158+E159+E160+E161+E162+E163+E164</f>
        <v>56472.82</v>
      </c>
      <c r="F155" s="13">
        <f t="shared" ref="F155:F157" si="41">E155/D155*100</f>
        <v>4725.7589958158997</v>
      </c>
    </row>
    <row r="156" spans="1:6" x14ac:dyDescent="0.25">
      <c r="A156" s="14">
        <v>3231</v>
      </c>
      <c r="B156" s="15" t="s">
        <v>30</v>
      </c>
      <c r="C156" s="16">
        <v>0</v>
      </c>
      <c r="D156" s="16">
        <v>0</v>
      </c>
      <c r="E156" s="16">
        <v>67</v>
      </c>
      <c r="F156" s="13" t="s">
        <v>15</v>
      </c>
    </row>
    <row r="157" spans="1:6" x14ac:dyDescent="0.25">
      <c r="A157" s="14">
        <v>3232</v>
      </c>
      <c r="B157" s="15" t="s">
        <v>31</v>
      </c>
      <c r="C157" s="16">
        <v>1195</v>
      </c>
      <c r="D157" s="16">
        <v>1195</v>
      </c>
      <c r="E157" s="16">
        <v>46122.75</v>
      </c>
      <c r="F157" s="13">
        <f t="shared" si="41"/>
        <v>3859.6443514644347</v>
      </c>
    </row>
    <row r="158" spans="1:6" x14ac:dyDescent="0.25">
      <c r="A158" s="14">
        <v>3233</v>
      </c>
      <c r="B158" s="15" t="s">
        <v>32</v>
      </c>
      <c r="C158" s="16">
        <v>0</v>
      </c>
      <c r="D158" s="16">
        <v>0</v>
      </c>
      <c r="E158" s="16">
        <v>589</v>
      </c>
      <c r="F158" s="13" t="s">
        <v>15</v>
      </c>
    </row>
    <row r="159" spans="1:6" x14ac:dyDescent="0.25">
      <c r="A159" s="14">
        <v>3234</v>
      </c>
      <c r="B159" s="15" t="s">
        <v>33</v>
      </c>
      <c r="C159" s="16">
        <v>0</v>
      </c>
      <c r="D159" s="16">
        <v>0</v>
      </c>
      <c r="E159" s="16">
        <v>0</v>
      </c>
      <c r="F159" s="13" t="s">
        <v>15</v>
      </c>
    </row>
    <row r="160" spans="1:6" x14ac:dyDescent="0.25">
      <c r="A160" s="14">
        <v>3235</v>
      </c>
      <c r="B160" s="15" t="s">
        <v>34</v>
      </c>
      <c r="C160" s="16">
        <v>0</v>
      </c>
      <c r="D160" s="16">
        <v>0</v>
      </c>
      <c r="E160" s="16">
        <v>1145</v>
      </c>
      <c r="F160" s="13" t="s">
        <v>15</v>
      </c>
    </row>
    <row r="161" spans="1:6" x14ac:dyDescent="0.25">
      <c r="A161" s="14">
        <v>3236</v>
      </c>
      <c r="B161" s="15" t="s">
        <v>35</v>
      </c>
      <c r="C161" s="16">
        <v>0</v>
      </c>
      <c r="D161" s="16">
        <v>0</v>
      </c>
      <c r="E161" s="16">
        <v>0</v>
      </c>
      <c r="F161" s="13" t="s">
        <v>15</v>
      </c>
    </row>
    <row r="162" spans="1:6" x14ac:dyDescent="0.25">
      <c r="A162" s="14">
        <v>3237</v>
      </c>
      <c r="B162" s="15" t="s">
        <v>36</v>
      </c>
      <c r="C162" s="16">
        <v>0</v>
      </c>
      <c r="D162" s="16">
        <v>0</v>
      </c>
      <c r="E162" s="16">
        <v>8374.76</v>
      </c>
      <c r="F162" s="13" t="s">
        <v>15</v>
      </c>
    </row>
    <row r="163" spans="1:6" x14ac:dyDescent="0.25">
      <c r="A163" s="14">
        <v>3238</v>
      </c>
      <c r="B163" s="15" t="s">
        <v>37</v>
      </c>
      <c r="C163" s="16">
        <v>0</v>
      </c>
      <c r="D163" s="16">
        <v>0</v>
      </c>
      <c r="E163" s="16">
        <v>0</v>
      </c>
      <c r="F163" s="13" t="s">
        <v>15</v>
      </c>
    </row>
    <row r="164" spans="1:6" x14ac:dyDescent="0.25">
      <c r="A164" s="14">
        <v>3239</v>
      </c>
      <c r="B164" s="15" t="s">
        <v>38</v>
      </c>
      <c r="C164" s="16">
        <v>0</v>
      </c>
      <c r="D164" s="16">
        <v>0</v>
      </c>
      <c r="E164" s="16">
        <v>174.31</v>
      </c>
      <c r="F164" s="13" t="s">
        <v>15</v>
      </c>
    </row>
    <row r="165" spans="1:6" x14ac:dyDescent="0.25">
      <c r="A165" s="10">
        <v>324</v>
      </c>
      <c r="B165" s="11" t="s">
        <v>39</v>
      </c>
      <c r="C165" s="12">
        <f>C166</f>
        <v>0</v>
      </c>
      <c r="D165" s="12">
        <f>D166</f>
        <v>0</v>
      </c>
      <c r="E165" s="12">
        <f>E166</f>
        <v>3794.64</v>
      </c>
      <c r="F165" s="13" t="s">
        <v>15</v>
      </c>
    </row>
    <row r="166" spans="1:6" x14ac:dyDescent="0.25">
      <c r="A166" s="14">
        <v>3241</v>
      </c>
      <c r="B166" s="15" t="s">
        <v>39</v>
      </c>
      <c r="C166" s="16">
        <v>0</v>
      </c>
      <c r="D166" s="16">
        <v>0</v>
      </c>
      <c r="E166" s="16">
        <v>3794.64</v>
      </c>
      <c r="F166" s="13" t="s">
        <v>15</v>
      </c>
    </row>
    <row r="167" spans="1:6" x14ac:dyDescent="0.25">
      <c r="A167" s="10">
        <v>329</v>
      </c>
      <c r="B167" s="11" t="s">
        <v>40</v>
      </c>
      <c r="C167" s="12">
        <f>C168+C169+C170+C171+C172+C173</f>
        <v>0</v>
      </c>
      <c r="D167" s="12">
        <f>D168+D169+D170+D171+D172+D173</f>
        <v>0</v>
      </c>
      <c r="E167" s="12">
        <f t="shared" ref="E167" si="42">E168+E169+E170+E171+E172+E173</f>
        <v>2027.32</v>
      </c>
      <c r="F167" s="13" t="s">
        <v>15</v>
      </c>
    </row>
    <row r="168" spans="1:6" x14ac:dyDescent="0.25">
      <c r="A168" s="14">
        <v>3291</v>
      </c>
      <c r="B168" s="15" t="s">
        <v>41</v>
      </c>
      <c r="C168" s="16">
        <v>0</v>
      </c>
      <c r="D168" s="16">
        <v>0</v>
      </c>
      <c r="E168" s="16">
        <v>0</v>
      </c>
      <c r="F168" s="13" t="s">
        <v>15</v>
      </c>
    </row>
    <row r="169" spans="1:6" x14ac:dyDescent="0.25">
      <c r="A169" s="14">
        <v>3292</v>
      </c>
      <c r="B169" s="15" t="s">
        <v>42</v>
      </c>
      <c r="C169" s="16">
        <v>0</v>
      </c>
      <c r="D169" s="16">
        <v>0</v>
      </c>
      <c r="E169" s="16">
        <v>0</v>
      </c>
      <c r="F169" s="13" t="s">
        <v>15</v>
      </c>
    </row>
    <row r="170" spans="1:6" x14ac:dyDescent="0.25">
      <c r="A170" s="14">
        <v>3293</v>
      </c>
      <c r="B170" s="15" t="s">
        <v>43</v>
      </c>
      <c r="C170" s="16">
        <v>0</v>
      </c>
      <c r="D170" s="16">
        <v>0</v>
      </c>
      <c r="E170" s="16">
        <v>2027.32</v>
      </c>
      <c r="F170" s="13" t="s">
        <v>15</v>
      </c>
    </row>
    <row r="171" spans="1:6" x14ac:dyDescent="0.25">
      <c r="A171" s="14">
        <v>3294</v>
      </c>
      <c r="B171" s="15" t="s">
        <v>44</v>
      </c>
      <c r="C171" s="16">
        <v>0</v>
      </c>
      <c r="D171" s="16">
        <v>0</v>
      </c>
      <c r="E171" s="16">
        <v>0</v>
      </c>
      <c r="F171" s="13" t="s">
        <v>15</v>
      </c>
    </row>
    <row r="172" spans="1:6" x14ac:dyDescent="0.25">
      <c r="A172" s="14">
        <v>3295</v>
      </c>
      <c r="B172" s="17" t="s">
        <v>45</v>
      </c>
      <c r="C172" s="16">
        <v>0</v>
      </c>
      <c r="D172" s="16">
        <v>0</v>
      </c>
      <c r="E172" s="16">
        <v>0</v>
      </c>
      <c r="F172" s="13" t="s">
        <v>15</v>
      </c>
    </row>
    <row r="173" spans="1:6" x14ac:dyDescent="0.25">
      <c r="A173" s="14">
        <v>3299</v>
      </c>
      <c r="B173" s="15" t="s">
        <v>40</v>
      </c>
      <c r="C173" s="16">
        <v>0</v>
      </c>
      <c r="D173" s="16">
        <v>0</v>
      </c>
      <c r="E173" s="16">
        <v>0</v>
      </c>
      <c r="F173" s="13" t="s">
        <v>15</v>
      </c>
    </row>
    <row r="174" spans="1:6" x14ac:dyDescent="0.25">
      <c r="A174" s="10">
        <v>34</v>
      </c>
      <c r="B174" s="11" t="s">
        <v>47</v>
      </c>
      <c r="C174" s="12">
        <f t="shared" ref="C174:E174" si="43">C175</f>
        <v>0</v>
      </c>
      <c r="D174" s="12">
        <f t="shared" si="43"/>
        <v>0</v>
      </c>
      <c r="E174" s="12">
        <f t="shared" si="43"/>
        <v>607.42999999999995</v>
      </c>
      <c r="F174" s="13" t="s">
        <v>15</v>
      </c>
    </row>
    <row r="175" spans="1:6" x14ac:dyDescent="0.25">
      <c r="A175" s="10">
        <v>343</v>
      </c>
      <c r="B175" s="11" t="s">
        <v>48</v>
      </c>
      <c r="C175" s="12">
        <f t="shared" ref="C175:E175" si="44">C176+C177</f>
        <v>0</v>
      </c>
      <c r="D175" s="12">
        <f t="shared" si="44"/>
        <v>0</v>
      </c>
      <c r="E175" s="12">
        <f t="shared" si="44"/>
        <v>607.42999999999995</v>
      </c>
      <c r="F175" s="13" t="s">
        <v>15</v>
      </c>
    </row>
    <row r="176" spans="1:6" x14ac:dyDescent="0.25">
      <c r="A176" s="14">
        <v>3431</v>
      </c>
      <c r="B176" s="15" t="s">
        <v>49</v>
      </c>
      <c r="C176" s="16">
        <v>0</v>
      </c>
      <c r="D176" s="16">
        <v>0</v>
      </c>
      <c r="E176" s="16">
        <f>636.41-28.98</f>
        <v>607.42999999999995</v>
      </c>
      <c r="F176" s="13" t="s">
        <v>15</v>
      </c>
    </row>
    <row r="177" spans="1:6" x14ac:dyDescent="0.25">
      <c r="A177" s="19">
        <v>3432</v>
      </c>
      <c r="B177" s="15" t="s">
        <v>50</v>
      </c>
      <c r="C177" s="16">
        <v>0</v>
      </c>
      <c r="D177" s="16">
        <v>0</v>
      </c>
      <c r="E177" s="16">
        <v>0</v>
      </c>
      <c r="F177" s="13" t="s">
        <v>15</v>
      </c>
    </row>
    <row r="178" spans="1:6" x14ac:dyDescent="0.25">
      <c r="A178" s="22">
        <v>36</v>
      </c>
      <c r="B178" s="11" t="s">
        <v>77</v>
      </c>
      <c r="C178" s="12">
        <f>C179</f>
        <v>47544</v>
      </c>
      <c r="D178" s="12">
        <f>D179</f>
        <v>47544</v>
      </c>
      <c r="E178" s="12">
        <f t="shared" ref="E178" si="45">E179</f>
        <v>42230.45</v>
      </c>
      <c r="F178" s="13">
        <f t="shared" ref="F178:F179" si="46">E178/D178*100</f>
        <v>88.823931516069322</v>
      </c>
    </row>
    <row r="179" spans="1:6" x14ac:dyDescent="0.25">
      <c r="A179" s="19">
        <v>3693</v>
      </c>
      <c r="B179" s="15" t="s">
        <v>78</v>
      </c>
      <c r="C179" s="16">
        <v>47544</v>
      </c>
      <c r="D179" s="16">
        <v>47544</v>
      </c>
      <c r="E179" s="16">
        <v>42230.45</v>
      </c>
      <c r="F179" s="13">
        <f t="shared" si="46"/>
        <v>88.823931516069322</v>
      </c>
    </row>
    <row r="180" spans="1:6" ht="25.5" x14ac:dyDescent="0.25">
      <c r="A180" s="23">
        <v>37</v>
      </c>
      <c r="B180" s="24" t="s">
        <v>53</v>
      </c>
      <c r="C180" s="12">
        <f t="shared" ref="C180:E181" si="47">C181</f>
        <v>0</v>
      </c>
      <c r="D180" s="12">
        <f t="shared" si="47"/>
        <v>0</v>
      </c>
      <c r="E180" s="12">
        <f t="shared" si="47"/>
        <v>15300</v>
      </c>
      <c r="F180" s="13" t="s">
        <v>15</v>
      </c>
    </row>
    <row r="181" spans="1:6" x14ac:dyDescent="0.25">
      <c r="A181" s="23">
        <v>372</v>
      </c>
      <c r="B181" s="24" t="s">
        <v>54</v>
      </c>
      <c r="C181" s="12">
        <f t="shared" si="47"/>
        <v>0</v>
      </c>
      <c r="D181" s="12">
        <f t="shared" si="47"/>
        <v>0</v>
      </c>
      <c r="E181" s="12">
        <f t="shared" si="47"/>
        <v>15300</v>
      </c>
      <c r="F181" s="13" t="s">
        <v>15</v>
      </c>
    </row>
    <row r="182" spans="1:6" x14ac:dyDescent="0.25">
      <c r="A182" s="25">
        <v>3721</v>
      </c>
      <c r="B182" s="26" t="s">
        <v>82</v>
      </c>
      <c r="C182" s="16">
        <v>0</v>
      </c>
      <c r="D182" s="16">
        <v>0</v>
      </c>
      <c r="E182" s="16">
        <v>15300</v>
      </c>
      <c r="F182" s="13" t="s">
        <v>15</v>
      </c>
    </row>
    <row r="183" spans="1:6" x14ac:dyDescent="0.25">
      <c r="A183" s="10">
        <v>38</v>
      </c>
      <c r="B183" s="11" t="s">
        <v>55</v>
      </c>
      <c r="C183" s="12">
        <f>C184</f>
        <v>0</v>
      </c>
      <c r="D183" s="12">
        <f>D184</f>
        <v>0</v>
      </c>
      <c r="E183" s="12">
        <f>E184</f>
        <v>67535</v>
      </c>
      <c r="F183" s="13" t="s">
        <v>15</v>
      </c>
    </row>
    <row r="184" spans="1:6" x14ac:dyDescent="0.25">
      <c r="A184" s="14">
        <v>3813</v>
      </c>
      <c r="B184" s="15" t="s">
        <v>56</v>
      </c>
      <c r="C184" s="16">
        <v>0</v>
      </c>
      <c r="D184" s="16">
        <v>0</v>
      </c>
      <c r="E184" s="16">
        <v>67535</v>
      </c>
      <c r="F184" s="13" t="s">
        <v>15</v>
      </c>
    </row>
    <row r="185" spans="1:6" x14ac:dyDescent="0.25">
      <c r="A185" s="10">
        <v>42</v>
      </c>
      <c r="B185" s="20" t="s">
        <v>57</v>
      </c>
      <c r="C185" s="12">
        <f t="shared" ref="C185:D185" si="48">C186</f>
        <v>4530</v>
      </c>
      <c r="D185" s="12">
        <f t="shared" si="48"/>
        <v>4530</v>
      </c>
      <c r="E185" s="12">
        <f>E186</f>
        <v>94496.42</v>
      </c>
      <c r="F185" s="13">
        <f t="shared" ref="F185:F187" si="49">E185/D185*100</f>
        <v>2086.0136865342165</v>
      </c>
    </row>
    <row r="186" spans="1:6" x14ac:dyDescent="0.25">
      <c r="A186" s="10">
        <v>422</v>
      </c>
      <c r="B186" s="20" t="s">
        <v>58</v>
      </c>
      <c r="C186" s="12">
        <f>C187+C189+C190+C188</f>
        <v>4530</v>
      </c>
      <c r="D186" s="12">
        <f>D187+D189+D190+D188</f>
        <v>4530</v>
      </c>
      <c r="E186" s="12">
        <f>E187+E188+E189+E190+E191</f>
        <v>94496.42</v>
      </c>
      <c r="F186" s="13">
        <f t="shared" si="49"/>
        <v>2086.0136865342165</v>
      </c>
    </row>
    <row r="187" spans="1:6" x14ac:dyDescent="0.25">
      <c r="A187" s="14">
        <v>4221</v>
      </c>
      <c r="B187" s="21" t="s">
        <v>59</v>
      </c>
      <c r="C187" s="16">
        <v>1610</v>
      </c>
      <c r="D187" s="16">
        <v>1610</v>
      </c>
      <c r="E187" s="16">
        <v>47.55</v>
      </c>
      <c r="F187" s="13">
        <f t="shared" si="49"/>
        <v>2.9534161490683228</v>
      </c>
    </row>
    <row r="188" spans="1:6" x14ac:dyDescent="0.25">
      <c r="A188" s="14">
        <v>4223</v>
      </c>
      <c r="B188" s="21" t="s">
        <v>83</v>
      </c>
      <c r="C188" s="16">
        <v>2920</v>
      </c>
      <c r="D188" s="16">
        <v>2920</v>
      </c>
      <c r="E188" s="16">
        <v>0</v>
      </c>
      <c r="F188" s="13" t="s">
        <v>15</v>
      </c>
    </row>
    <row r="189" spans="1:6" x14ac:dyDescent="0.25">
      <c r="A189" s="14">
        <v>4224</v>
      </c>
      <c r="B189" s="21" t="s">
        <v>62</v>
      </c>
      <c r="C189" s="16">
        <v>0</v>
      </c>
      <c r="D189" s="16">
        <v>0</v>
      </c>
      <c r="E189" s="16">
        <v>0</v>
      </c>
      <c r="F189" s="13" t="s">
        <v>15</v>
      </c>
    </row>
    <row r="190" spans="1:6" x14ac:dyDescent="0.25">
      <c r="A190" s="14">
        <v>4225</v>
      </c>
      <c r="B190" s="21" t="s">
        <v>63</v>
      </c>
      <c r="C190" s="16">
        <v>0</v>
      </c>
      <c r="D190" s="16">
        <v>0</v>
      </c>
      <c r="E190" s="16">
        <v>0</v>
      </c>
      <c r="F190" s="13" t="s">
        <v>15</v>
      </c>
    </row>
    <row r="191" spans="1:6" x14ac:dyDescent="0.25">
      <c r="A191" s="14">
        <v>4227</v>
      </c>
      <c r="B191" s="21" t="s">
        <v>64</v>
      </c>
      <c r="C191" s="16">
        <v>0</v>
      </c>
      <c r="D191" s="16">
        <v>0</v>
      </c>
      <c r="E191" s="16">
        <v>94448.87</v>
      </c>
      <c r="F191" s="13"/>
    </row>
    <row r="192" spans="1:6" x14ac:dyDescent="0.25">
      <c r="A192" s="10">
        <v>45</v>
      </c>
      <c r="B192" s="20" t="s">
        <v>84</v>
      </c>
      <c r="C192" s="12">
        <f t="shared" ref="C192:E192" si="50">C193</f>
        <v>0</v>
      </c>
      <c r="D192" s="12">
        <f t="shared" si="50"/>
        <v>0</v>
      </c>
      <c r="E192" s="12">
        <f t="shared" si="50"/>
        <v>0</v>
      </c>
      <c r="F192" s="13" t="s">
        <v>15</v>
      </c>
    </row>
    <row r="193" spans="1:6" x14ac:dyDescent="0.25">
      <c r="A193" s="14">
        <v>4521</v>
      </c>
      <c r="B193" s="21" t="s">
        <v>85</v>
      </c>
      <c r="C193" s="16">
        <v>0</v>
      </c>
      <c r="D193" s="16">
        <v>0</v>
      </c>
      <c r="E193" s="16">
        <v>0</v>
      </c>
      <c r="F193" s="13" t="s">
        <v>15</v>
      </c>
    </row>
    <row r="194" spans="1:6" x14ac:dyDescent="0.25">
      <c r="A194" s="9" t="s">
        <v>87</v>
      </c>
      <c r="B194" s="9"/>
      <c r="C194" s="6">
        <f>C195+C200+C227+C231</f>
        <v>75640</v>
      </c>
      <c r="D194" s="6">
        <f t="shared" ref="D194:E194" si="51">D195+D200+D227+D231</f>
        <v>75640</v>
      </c>
      <c r="E194" s="6">
        <f t="shared" si="51"/>
        <v>86255.05</v>
      </c>
      <c r="F194" s="7">
        <f>E194/D194*100</f>
        <v>114.03364621893179</v>
      </c>
    </row>
    <row r="195" spans="1:6" x14ac:dyDescent="0.25">
      <c r="A195" s="10">
        <v>31</v>
      </c>
      <c r="B195" s="11" t="s">
        <v>7</v>
      </c>
      <c r="C195" s="12">
        <f>C196+C198</f>
        <v>28257</v>
      </c>
      <c r="D195" s="12">
        <f>D196+D198</f>
        <v>28257</v>
      </c>
      <c r="E195" s="12">
        <f>E196+E198</f>
        <v>43567.93</v>
      </c>
      <c r="F195" s="13">
        <f>E195/D195*100</f>
        <v>154.18455603921154</v>
      </c>
    </row>
    <row r="196" spans="1:6" x14ac:dyDescent="0.25">
      <c r="A196" s="10">
        <v>311</v>
      </c>
      <c r="B196" s="10" t="s">
        <v>8</v>
      </c>
      <c r="C196" s="12">
        <f t="shared" ref="C196:E196" si="52">C197</f>
        <v>24255</v>
      </c>
      <c r="D196" s="12">
        <f t="shared" si="52"/>
        <v>24255</v>
      </c>
      <c r="E196" s="12">
        <f t="shared" si="52"/>
        <v>37397.360000000001</v>
      </c>
      <c r="F196" s="13">
        <f t="shared" ref="F196:F202" si="53">E196/D196*100</f>
        <v>154.18412698412698</v>
      </c>
    </row>
    <row r="197" spans="1:6" x14ac:dyDescent="0.25">
      <c r="A197" s="14">
        <v>3111</v>
      </c>
      <c r="B197" s="15" t="s">
        <v>9</v>
      </c>
      <c r="C197" s="16">
        <v>24255</v>
      </c>
      <c r="D197" s="16">
        <v>24255</v>
      </c>
      <c r="E197" s="16">
        <v>37397.360000000001</v>
      </c>
      <c r="F197" s="13">
        <f t="shared" si="53"/>
        <v>154.18412698412698</v>
      </c>
    </row>
    <row r="198" spans="1:6" x14ac:dyDescent="0.25">
      <c r="A198" s="10">
        <v>313</v>
      </c>
      <c r="B198" s="11" t="s">
        <v>12</v>
      </c>
      <c r="C198" s="12">
        <f>C199</f>
        <v>4002</v>
      </c>
      <c r="D198" s="12">
        <f>D199</f>
        <v>4002</v>
      </c>
      <c r="E198" s="12">
        <f t="shared" ref="E198" si="54">E199</f>
        <v>6170.57</v>
      </c>
      <c r="F198" s="13">
        <f t="shared" si="53"/>
        <v>154.1871564217891</v>
      </c>
    </row>
    <row r="199" spans="1:6" x14ac:dyDescent="0.25">
      <c r="A199" s="14">
        <v>3132</v>
      </c>
      <c r="B199" s="15" t="s">
        <v>13</v>
      </c>
      <c r="C199" s="16">
        <v>4002</v>
      </c>
      <c r="D199" s="16">
        <v>4002</v>
      </c>
      <c r="E199" s="16">
        <v>6170.57</v>
      </c>
      <c r="F199" s="13">
        <f t="shared" si="53"/>
        <v>154.1871564217891</v>
      </c>
    </row>
    <row r="200" spans="1:6" x14ac:dyDescent="0.25">
      <c r="A200" s="10">
        <v>32</v>
      </c>
      <c r="B200" s="11" t="s">
        <v>16</v>
      </c>
      <c r="C200" s="12">
        <f>C201+C206+C213+C221+C223</f>
        <v>45127</v>
      </c>
      <c r="D200" s="12">
        <f>D201+D206+D213+D221+D223</f>
        <v>45127</v>
      </c>
      <c r="E200" s="12">
        <f>E201+E206+E213+E221+E223</f>
        <v>42380.46</v>
      </c>
      <c r="F200" s="13">
        <f t="shared" si="53"/>
        <v>93.913754515035336</v>
      </c>
    </row>
    <row r="201" spans="1:6" x14ac:dyDescent="0.25">
      <c r="A201" s="10">
        <v>321</v>
      </c>
      <c r="B201" s="11" t="s">
        <v>17</v>
      </c>
      <c r="C201" s="12">
        <f>C202+C203+C204</f>
        <v>29597</v>
      </c>
      <c r="D201" s="12">
        <f>D202+D203+D204</f>
        <v>29597</v>
      </c>
      <c r="E201" s="12">
        <f>E202+E203+E204+E205</f>
        <v>18598.98</v>
      </c>
      <c r="F201" s="13">
        <f t="shared" si="53"/>
        <v>62.840760887927829</v>
      </c>
    </row>
    <row r="202" spans="1:6" x14ac:dyDescent="0.25">
      <c r="A202" s="14">
        <v>3211</v>
      </c>
      <c r="B202" s="15" t="s">
        <v>18</v>
      </c>
      <c r="C202" s="16">
        <f>14600+5043</f>
        <v>19643</v>
      </c>
      <c r="D202" s="16">
        <f>14600+5043</f>
        <v>19643</v>
      </c>
      <c r="E202" s="16">
        <v>12849.71</v>
      </c>
      <c r="F202" s="13">
        <f t="shared" si="53"/>
        <v>65.416229700147639</v>
      </c>
    </row>
    <row r="203" spans="1:6" x14ac:dyDescent="0.25">
      <c r="A203" s="14">
        <v>3212</v>
      </c>
      <c r="B203" s="15" t="s">
        <v>19</v>
      </c>
      <c r="C203" s="16">
        <v>0</v>
      </c>
      <c r="D203" s="16">
        <v>0</v>
      </c>
      <c r="E203" s="16">
        <v>0</v>
      </c>
      <c r="F203" s="13" t="s">
        <v>15</v>
      </c>
    </row>
    <row r="204" spans="1:6" x14ac:dyDescent="0.25">
      <c r="A204" s="14">
        <v>3213</v>
      </c>
      <c r="B204" s="15" t="s">
        <v>20</v>
      </c>
      <c r="C204" s="16">
        <f>5309+4645</f>
        <v>9954</v>
      </c>
      <c r="D204" s="16">
        <f>5309+4645</f>
        <v>9954</v>
      </c>
      <c r="E204" s="16">
        <v>5749.27</v>
      </c>
      <c r="F204" s="13">
        <f t="shared" ref="F204" si="55">E204/D204*100</f>
        <v>57.758388587502516</v>
      </c>
    </row>
    <row r="205" spans="1:6" x14ac:dyDescent="0.25">
      <c r="A205" s="14">
        <v>3214</v>
      </c>
      <c r="B205" s="15" t="s">
        <v>21</v>
      </c>
      <c r="C205" s="16">
        <v>0</v>
      </c>
      <c r="D205" s="16">
        <v>0</v>
      </c>
      <c r="E205" s="16">
        <v>0</v>
      </c>
      <c r="F205" s="13" t="s">
        <v>15</v>
      </c>
    </row>
    <row r="206" spans="1:6" x14ac:dyDescent="0.25">
      <c r="A206" s="10">
        <v>322</v>
      </c>
      <c r="B206" s="11" t="s">
        <v>22</v>
      </c>
      <c r="C206" s="12">
        <f>C207+C208+C209+C210+C211</f>
        <v>6570</v>
      </c>
      <c r="D206" s="12">
        <f>D207+D208+D209+D210+D211</f>
        <v>6570</v>
      </c>
      <c r="E206" s="12">
        <f>E207+E208+E209+E210+E211+E212</f>
        <v>12491.02</v>
      </c>
      <c r="F206" s="13">
        <f t="shared" ref="F206:F209" si="56">E206/D206*100</f>
        <v>190.12207001522071</v>
      </c>
    </row>
    <row r="207" spans="1:6" x14ac:dyDescent="0.25">
      <c r="A207" s="14">
        <v>3221</v>
      </c>
      <c r="B207" s="15" t="s">
        <v>23</v>
      </c>
      <c r="C207" s="16">
        <v>531</v>
      </c>
      <c r="D207" s="16">
        <v>531</v>
      </c>
      <c r="E207" s="16">
        <v>2812.43</v>
      </c>
      <c r="F207" s="13">
        <f t="shared" si="56"/>
        <v>529.64783427495286</v>
      </c>
    </row>
    <row r="208" spans="1:6" x14ac:dyDescent="0.25">
      <c r="A208" s="14">
        <v>3222</v>
      </c>
      <c r="B208" s="15" t="s">
        <v>24</v>
      </c>
      <c r="C208" s="16">
        <v>4712</v>
      </c>
      <c r="D208" s="16">
        <v>4712</v>
      </c>
      <c r="E208" s="16">
        <v>8285.61</v>
      </c>
      <c r="F208" s="13">
        <f t="shared" si="56"/>
        <v>175.8406196943973</v>
      </c>
    </row>
    <row r="209" spans="1:6" x14ac:dyDescent="0.25">
      <c r="A209" s="14">
        <v>3223</v>
      </c>
      <c r="B209" s="15" t="s">
        <v>25</v>
      </c>
      <c r="C209" s="16">
        <v>1327</v>
      </c>
      <c r="D209" s="16">
        <v>1327</v>
      </c>
      <c r="E209" s="16">
        <v>0</v>
      </c>
      <c r="F209" s="13">
        <f t="shared" si="56"/>
        <v>0</v>
      </c>
    </row>
    <row r="210" spans="1:6" x14ac:dyDescent="0.25">
      <c r="A210" s="14">
        <v>3224</v>
      </c>
      <c r="B210" s="15" t="s">
        <v>26</v>
      </c>
      <c r="C210" s="16">
        <v>0</v>
      </c>
      <c r="D210" s="16">
        <v>0</v>
      </c>
      <c r="E210" s="16">
        <v>499.98</v>
      </c>
      <c r="F210" s="13" t="s">
        <v>15</v>
      </c>
    </row>
    <row r="211" spans="1:6" x14ac:dyDescent="0.25">
      <c r="A211" s="14">
        <v>3225</v>
      </c>
      <c r="B211" s="15" t="s">
        <v>27</v>
      </c>
      <c r="C211" s="16">
        <v>0</v>
      </c>
      <c r="D211" s="16">
        <v>0</v>
      </c>
      <c r="E211" s="16">
        <v>830</v>
      </c>
      <c r="F211" s="13" t="s">
        <v>15</v>
      </c>
    </row>
    <row r="212" spans="1:6" x14ac:dyDescent="0.25">
      <c r="A212" s="14">
        <v>3227</v>
      </c>
      <c r="B212" s="15" t="s">
        <v>28</v>
      </c>
      <c r="C212" s="16">
        <v>0</v>
      </c>
      <c r="D212" s="16">
        <v>0</v>
      </c>
      <c r="E212" s="16">
        <v>63</v>
      </c>
      <c r="F212" s="13" t="s">
        <v>15</v>
      </c>
    </row>
    <row r="213" spans="1:6" x14ac:dyDescent="0.25">
      <c r="A213" s="10">
        <v>323</v>
      </c>
      <c r="B213" s="11" t="s">
        <v>29</v>
      </c>
      <c r="C213" s="12">
        <f>C215+C216+C214+C217+C218+C219+C220</f>
        <v>8960</v>
      </c>
      <c r="D213" s="12">
        <f>D215+D216+D214+D217+D218+D219+D220</f>
        <v>8960</v>
      </c>
      <c r="E213" s="12">
        <f>E215+E216+E217+E218+E219+E220+E214</f>
        <v>11290.46</v>
      </c>
      <c r="F213" s="13">
        <f t="shared" ref="F213" si="57">E213/D213*100</f>
        <v>126.0095982142857</v>
      </c>
    </row>
    <row r="214" spans="1:6" x14ac:dyDescent="0.25">
      <c r="A214" s="14">
        <v>3231</v>
      </c>
      <c r="B214" s="15" t="s">
        <v>30</v>
      </c>
      <c r="C214" s="16">
        <v>0</v>
      </c>
      <c r="D214" s="16">
        <v>0</v>
      </c>
      <c r="E214" s="16">
        <v>0</v>
      </c>
      <c r="F214" s="13" t="s">
        <v>15</v>
      </c>
    </row>
    <row r="215" spans="1:6" x14ac:dyDescent="0.25">
      <c r="A215" s="14">
        <v>3232</v>
      </c>
      <c r="B215" s="15" t="s">
        <v>31</v>
      </c>
      <c r="C215" s="16">
        <v>3318</v>
      </c>
      <c r="D215" s="16">
        <v>3318</v>
      </c>
      <c r="E215" s="16">
        <v>0</v>
      </c>
      <c r="F215" s="13" t="s">
        <v>15</v>
      </c>
    </row>
    <row r="216" spans="1:6" x14ac:dyDescent="0.25">
      <c r="A216" s="14">
        <v>3233</v>
      </c>
      <c r="B216" s="15" t="s">
        <v>32</v>
      </c>
      <c r="C216" s="16">
        <f>1394+664</f>
        <v>2058</v>
      </c>
      <c r="D216" s="16">
        <f>1394+664</f>
        <v>2058</v>
      </c>
      <c r="E216" s="16">
        <v>0</v>
      </c>
      <c r="F216" s="13">
        <f t="shared" ref="F216" si="58">E216/D216*100</f>
        <v>0</v>
      </c>
    </row>
    <row r="217" spans="1:6" x14ac:dyDescent="0.25">
      <c r="A217" s="14">
        <v>3235</v>
      </c>
      <c r="B217" s="15" t="s">
        <v>34</v>
      </c>
      <c r="C217" s="16">
        <v>0</v>
      </c>
      <c r="D217" s="16">
        <v>0</v>
      </c>
      <c r="E217" s="16">
        <v>0</v>
      </c>
      <c r="F217" s="13" t="s">
        <v>15</v>
      </c>
    </row>
    <row r="218" spans="1:6" x14ac:dyDescent="0.25">
      <c r="A218" s="14">
        <v>3237</v>
      </c>
      <c r="B218" s="15" t="s">
        <v>36</v>
      </c>
      <c r="C218" s="16">
        <v>3584</v>
      </c>
      <c r="D218" s="16">
        <v>3584</v>
      </c>
      <c r="E218" s="16">
        <v>11126.63</v>
      </c>
      <c r="F218" s="13">
        <f t="shared" ref="F218" si="59">E218/D218*100</f>
        <v>310.45284598214283</v>
      </c>
    </row>
    <row r="219" spans="1:6" x14ac:dyDescent="0.25">
      <c r="A219" s="14">
        <v>3238</v>
      </c>
      <c r="B219" s="15" t="s">
        <v>37</v>
      </c>
      <c r="C219" s="16">
        <v>0</v>
      </c>
      <c r="D219" s="16">
        <v>0</v>
      </c>
      <c r="E219" s="16">
        <v>0</v>
      </c>
      <c r="F219" s="13" t="s">
        <v>15</v>
      </c>
    </row>
    <row r="220" spans="1:6" x14ac:dyDescent="0.25">
      <c r="A220" s="14">
        <v>3239</v>
      </c>
      <c r="B220" s="15" t="s">
        <v>38</v>
      </c>
      <c r="C220" s="16">
        <v>0</v>
      </c>
      <c r="D220" s="16">
        <v>0</v>
      </c>
      <c r="E220" s="16">
        <v>163.83000000000001</v>
      </c>
      <c r="F220" s="13" t="s">
        <v>15</v>
      </c>
    </row>
    <row r="221" spans="1:6" x14ac:dyDescent="0.25">
      <c r="A221" s="10">
        <v>324</v>
      </c>
      <c r="B221" s="11" t="s">
        <v>39</v>
      </c>
      <c r="C221" s="12">
        <f>C222</f>
        <v>0</v>
      </c>
      <c r="D221" s="12">
        <f>D222</f>
        <v>0</v>
      </c>
      <c r="E221" s="12">
        <f>E222</f>
        <v>0</v>
      </c>
      <c r="F221" s="13" t="s">
        <v>15</v>
      </c>
    </row>
    <row r="222" spans="1:6" x14ac:dyDescent="0.25">
      <c r="A222" s="14">
        <v>3241</v>
      </c>
      <c r="B222" s="15" t="s">
        <v>39</v>
      </c>
      <c r="C222" s="16">
        <v>0</v>
      </c>
      <c r="D222" s="16">
        <v>0</v>
      </c>
      <c r="E222" s="16">
        <v>0</v>
      </c>
      <c r="F222" s="13" t="s">
        <v>15</v>
      </c>
    </row>
    <row r="223" spans="1:6" x14ac:dyDescent="0.25">
      <c r="A223" s="10">
        <v>329</v>
      </c>
      <c r="B223" s="11" t="s">
        <v>40</v>
      </c>
      <c r="C223" s="12">
        <f t="shared" ref="C223:E223" si="60">C224+C225+C226</f>
        <v>0</v>
      </c>
      <c r="D223" s="12">
        <f t="shared" si="60"/>
        <v>0</v>
      </c>
      <c r="E223" s="12">
        <f t="shared" si="60"/>
        <v>0</v>
      </c>
      <c r="F223" s="13" t="s">
        <v>15</v>
      </c>
    </row>
    <row r="224" spans="1:6" x14ac:dyDescent="0.25">
      <c r="A224" s="14">
        <v>3293</v>
      </c>
      <c r="B224" s="15" t="s">
        <v>43</v>
      </c>
      <c r="C224" s="16">
        <v>0</v>
      </c>
      <c r="D224" s="16">
        <v>0</v>
      </c>
      <c r="E224" s="16">
        <v>0</v>
      </c>
      <c r="F224" s="13" t="s">
        <v>15</v>
      </c>
    </row>
    <row r="225" spans="1:6" x14ac:dyDescent="0.25">
      <c r="A225" s="14">
        <v>3294</v>
      </c>
      <c r="B225" s="15" t="s">
        <v>44</v>
      </c>
      <c r="C225" s="16">
        <v>0</v>
      </c>
      <c r="D225" s="16">
        <v>0</v>
      </c>
      <c r="E225" s="16">
        <v>0</v>
      </c>
      <c r="F225" s="13" t="s">
        <v>15</v>
      </c>
    </row>
    <row r="226" spans="1:6" x14ac:dyDescent="0.25">
      <c r="A226" s="14">
        <v>3299</v>
      </c>
      <c r="B226" s="15" t="s">
        <v>40</v>
      </c>
      <c r="C226" s="16">
        <v>0</v>
      </c>
      <c r="D226" s="16">
        <v>0</v>
      </c>
      <c r="E226" s="16">
        <v>0</v>
      </c>
      <c r="F226" s="13" t="s">
        <v>15</v>
      </c>
    </row>
    <row r="227" spans="1:6" x14ac:dyDescent="0.25">
      <c r="A227" s="10">
        <v>34</v>
      </c>
      <c r="B227" s="11" t="s">
        <v>47</v>
      </c>
      <c r="C227" s="12">
        <f>C228</f>
        <v>265</v>
      </c>
      <c r="D227" s="12">
        <f>D228</f>
        <v>265</v>
      </c>
      <c r="E227" s="12">
        <f t="shared" ref="E227" si="61">E228</f>
        <v>306.65999999999997</v>
      </c>
      <c r="F227" s="13">
        <f t="shared" ref="F227:F229" si="62">E227/D227*100</f>
        <v>115.72075471698111</v>
      </c>
    </row>
    <row r="228" spans="1:6" x14ac:dyDescent="0.25">
      <c r="A228" s="10">
        <v>343</v>
      </c>
      <c r="B228" s="11" t="s">
        <v>48</v>
      </c>
      <c r="C228" s="12">
        <f>C229+C230</f>
        <v>265</v>
      </c>
      <c r="D228" s="12">
        <f>D229+D230</f>
        <v>265</v>
      </c>
      <c r="E228" s="12">
        <f t="shared" ref="E228" si="63">E229+E230</f>
        <v>306.65999999999997</v>
      </c>
      <c r="F228" s="13">
        <f t="shared" si="62"/>
        <v>115.72075471698111</v>
      </c>
    </row>
    <row r="229" spans="1:6" x14ac:dyDescent="0.25">
      <c r="A229" s="14">
        <v>3431</v>
      </c>
      <c r="B229" s="15" t="s">
        <v>49</v>
      </c>
      <c r="C229" s="16">
        <v>265</v>
      </c>
      <c r="D229" s="16">
        <v>265</v>
      </c>
      <c r="E229" s="16">
        <f>303.03-20.02</f>
        <v>283.01</v>
      </c>
      <c r="F229" s="13">
        <f t="shared" si="62"/>
        <v>106.79622641509434</v>
      </c>
    </row>
    <row r="230" spans="1:6" x14ac:dyDescent="0.25">
      <c r="A230" s="19">
        <v>3432</v>
      </c>
      <c r="B230" s="15" t="s">
        <v>50</v>
      </c>
      <c r="C230" s="16">
        <v>0</v>
      </c>
      <c r="D230" s="16">
        <v>0</v>
      </c>
      <c r="E230" s="16">
        <v>23.65</v>
      </c>
      <c r="F230" s="13" t="s">
        <v>15</v>
      </c>
    </row>
    <row r="231" spans="1:6" x14ac:dyDescent="0.25">
      <c r="A231" s="10">
        <v>42</v>
      </c>
      <c r="B231" s="20" t="s">
        <v>57</v>
      </c>
      <c r="C231" s="12">
        <f>C232</f>
        <v>1991</v>
      </c>
      <c r="D231" s="12">
        <f>D232</f>
        <v>1991</v>
      </c>
      <c r="E231" s="12">
        <f t="shared" ref="E231" si="64">E232</f>
        <v>0</v>
      </c>
      <c r="F231" s="13">
        <f t="shared" ref="F231:F233" si="65">E231/D231*100</f>
        <v>0</v>
      </c>
    </row>
    <row r="232" spans="1:6" x14ac:dyDescent="0.25">
      <c r="A232" s="10">
        <v>422</v>
      </c>
      <c r="B232" s="20" t="s">
        <v>58</v>
      </c>
      <c r="C232" s="12">
        <f>C233+C234+C235+C236+C237</f>
        <v>1991</v>
      </c>
      <c r="D232" s="12">
        <f>D233+D234+D235+D236+D237</f>
        <v>1991</v>
      </c>
      <c r="E232" s="12">
        <f>E233+E234+E235+E236+E237+E238</f>
        <v>0</v>
      </c>
      <c r="F232" s="13">
        <f t="shared" si="65"/>
        <v>0</v>
      </c>
    </row>
    <row r="233" spans="1:6" x14ac:dyDescent="0.25">
      <c r="A233" s="14">
        <v>4221</v>
      </c>
      <c r="B233" s="21" t="s">
        <v>59</v>
      </c>
      <c r="C233" s="16">
        <v>1991</v>
      </c>
      <c r="D233" s="16">
        <v>1991</v>
      </c>
      <c r="E233" s="16">
        <v>0</v>
      </c>
      <c r="F233" s="13">
        <f t="shared" si="65"/>
        <v>0</v>
      </c>
    </row>
    <row r="234" spans="1:6" x14ac:dyDescent="0.25">
      <c r="A234" s="14">
        <v>4222</v>
      </c>
      <c r="B234" s="21" t="s">
        <v>60</v>
      </c>
      <c r="C234" s="16">
        <v>0</v>
      </c>
      <c r="D234" s="16">
        <v>0</v>
      </c>
      <c r="E234" s="16">
        <v>0</v>
      </c>
      <c r="F234" s="13" t="s">
        <v>15</v>
      </c>
    </row>
    <row r="235" spans="1:6" x14ac:dyDescent="0.25">
      <c r="A235" s="14">
        <v>4223</v>
      </c>
      <c r="B235" s="21" t="s">
        <v>61</v>
      </c>
      <c r="C235" s="16">
        <v>0</v>
      </c>
      <c r="D235" s="16">
        <v>0</v>
      </c>
      <c r="E235" s="16">
        <v>0</v>
      </c>
      <c r="F235" s="13" t="s">
        <v>15</v>
      </c>
    </row>
    <row r="236" spans="1:6" x14ac:dyDescent="0.25">
      <c r="A236" s="14">
        <v>4224</v>
      </c>
      <c r="B236" s="21" t="s">
        <v>62</v>
      </c>
      <c r="C236" s="16">
        <v>0</v>
      </c>
      <c r="D236" s="16">
        <v>0</v>
      </c>
      <c r="E236" s="16">
        <v>0</v>
      </c>
      <c r="F236" s="13" t="s">
        <v>15</v>
      </c>
    </row>
    <row r="237" spans="1:6" x14ac:dyDescent="0.25">
      <c r="A237" s="14">
        <v>4225</v>
      </c>
      <c r="B237" s="21" t="s">
        <v>63</v>
      </c>
      <c r="C237" s="16">
        <v>0</v>
      </c>
      <c r="D237" s="16">
        <v>0</v>
      </c>
      <c r="E237" s="16">
        <v>0</v>
      </c>
      <c r="F237" s="13" t="s">
        <v>15</v>
      </c>
    </row>
    <row r="238" spans="1:6" x14ac:dyDescent="0.25">
      <c r="A238" s="14">
        <v>4227</v>
      </c>
      <c r="B238" s="21" t="s">
        <v>64</v>
      </c>
      <c r="C238" s="16">
        <v>0</v>
      </c>
      <c r="D238" s="16">
        <v>0</v>
      </c>
      <c r="E238" s="16">
        <v>0</v>
      </c>
      <c r="F238" s="13"/>
    </row>
    <row r="239" spans="1:6" x14ac:dyDescent="0.25">
      <c r="A239" s="9" t="s">
        <v>88</v>
      </c>
      <c r="B239" s="9" t="s">
        <v>108</v>
      </c>
      <c r="C239" s="6">
        <f>C240+C312+C378+C439+C462</f>
        <v>1686907</v>
      </c>
      <c r="D239" s="6">
        <f>D240+D312+D378+D439+D462</f>
        <v>1686907</v>
      </c>
      <c r="E239" s="6">
        <f>E240+E312+E378+E439+E462</f>
        <v>1744546.4099999997</v>
      </c>
      <c r="F239" s="7">
        <f>E239/D239*100</f>
        <v>103.41686945397699</v>
      </c>
    </row>
    <row r="240" spans="1:6" x14ac:dyDescent="0.25">
      <c r="A240" s="18" t="s">
        <v>89</v>
      </c>
      <c r="B240" s="9"/>
      <c r="C240" s="6">
        <f>C241+C250+C283+C290+C292+C294+C297+C299+C309</f>
        <v>998782</v>
      </c>
      <c r="D240" s="6">
        <f t="shared" ref="D240:E240" si="66">D241+D250+D283+D290+D292+D294+D297+D299+D309</f>
        <v>998782</v>
      </c>
      <c r="E240" s="6">
        <f t="shared" si="66"/>
        <v>902453.6</v>
      </c>
      <c r="F240" s="7">
        <f>E240/D240*100</f>
        <v>90.355412892903558</v>
      </c>
    </row>
    <row r="241" spans="1:6" x14ac:dyDescent="0.25">
      <c r="A241" s="10">
        <v>31</v>
      </c>
      <c r="B241" s="11" t="s">
        <v>7</v>
      </c>
      <c r="C241" s="12">
        <f>C242+C245+C247</f>
        <v>599443</v>
      </c>
      <c r="D241" s="12">
        <f>D242+D245+D247</f>
        <v>599443</v>
      </c>
      <c r="E241" s="12">
        <f>E242+E245+E247</f>
        <v>566481.88</v>
      </c>
      <c r="F241" s="13">
        <f>E241/D241*100</f>
        <v>94.501375443536745</v>
      </c>
    </row>
    <row r="242" spans="1:6" x14ac:dyDescent="0.25">
      <c r="A242" s="10">
        <v>311</v>
      </c>
      <c r="B242" s="10" t="s">
        <v>8</v>
      </c>
      <c r="C242" s="12">
        <f>C243+C244</f>
        <v>480422</v>
      </c>
      <c r="D242" s="12">
        <f>D243+D244</f>
        <v>480422</v>
      </c>
      <c r="E242" s="12">
        <f>E243+E244</f>
        <v>450246.15</v>
      </c>
      <c r="F242" s="13">
        <f t="shared" ref="F242:F311" si="67">E242/D242*100</f>
        <v>93.718886728750988</v>
      </c>
    </row>
    <row r="243" spans="1:6" x14ac:dyDescent="0.25">
      <c r="A243" s="14">
        <v>3111</v>
      </c>
      <c r="B243" s="15" t="s">
        <v>9</v>
      </c>
      <c r="C243" s="16">
        <v>480422</v>
      </c>
      <c r="D243" s="16">
        <v>480422</v>
      </c>
      <c r="E243" s="16">
        <v>450246.15</v>
      </c>
      <c r="F243" s="13">
        <f t="shared" si="67"/>
        <v>93.718886728750988</v>
      </c>
    </row>
    <row r="244" spans="1:6" x14ac:dyDescent="0.25">
      <c r="A244" s="14">
        <v>3114</v>
      </c>
      <c r="B244" s="15" t="s">
        <v>10</v>
      </c>
      <c r="C244" s="16">
        <v>0</v>
      </c>
      <c r="D244" s="16">
        <v>0</v>
      </c>
      <c r="E244" s="16">
        <v>0</v>
      </c>
      <c r="F244" s="13" t="s">
        <v>15</v>
      </c>
    </row>
    <row r="245" spans="1:6" x14ac:dyDescent="0.25">
      <c r="A245" s="10">
        <v>312</v>
      </c>
      <c r="B245" s="11" t="s">
        <v>11</v>
      </c>
      <c r="C245" s="12">
        <f>C246</f>
        <v>43257</v>
      </c>
      <c r="D245" s="12">
        <f>D246</f>
        <v>43257</v>
      </c>
      <c r="E245" s="12">
        <f>E246</f>
        <v>47321.4</v>
      </c>
      <c r="F245" s="13">
        <f t="shared" si="67"/>
        <v>109.39593591788612</v>
      </c>
    </row>
    <row r="246" spans="1:6" x14ac:dyDescent="0.25">
      <c r="A246" s="14">
        <v>3121</v>
      </c>
      <c r="B246" s="15" t="s">
        <v>11</v>
      </c>
      <c r="C246" s="16">
        <v>43257</v>
      </c>
      <c r="D246" s="16">
        <v>43257</v>
      </c>
      <c r="E246" s="16">
        <v>47321.4</v>
      </c>
      <c r="F246" s="13">
        <f t="shared" si="67"/>
        <v>109.39593591788612</v>
      </c>
    </row>
    <row r="247" spans="1:6" x14ac:dyDescent="0.25">
      <c r="A247" s="10">
        <v>313</v>
      </c>
      <c r="B247" s="11" t="s">
        <v>12</v>
      </c>
      <c r="C247" s="12">
        <f>C248+C249</f>
        <v>75764</v>
      </c>
      <c r="D247" s="12">
        <f>D248+D249</f>
        <v>75764</v>
      </c>
      <c r="E247" s="12">
        <f>E248+E249</f>
        <v>68914.33</v>
      </c>
      <c r="F247" s="13">
        <f t="shared" si="67"/>
        <v>90.959202259648393</v>
      </c>
    </row>
    <row r="248" spans="1:6" x14ac:dyDescent="0.25">
      <c r="A248" s="14">
        <v>3132</v>
      </c>
      <c r="B248" s="15" t="s">
        <v>13</v>
      </c>
      <c r="C248" s="16">
        <v>75764</v>
      </c>
      <c r="D248" s="16">
        <v>75764</v>
      </c>
      <c r="E248" s="16">
        <v>68907.55</v>
      </c>
      <c r="F248" s="13">
        <f t="shared" si="67"/>
        <v>90.950253418510115</v>
      </c>
    </row>
    <row r="249" spans="1:6" x14ac:dyDescent="0.25">
      <c r="A249" s="14">
        <v>3133</v>
      </c>
      <c r="B249" s="15" t="s">
        <v>14</v>
      </c>
      <c r="C249" s="16">
        <v>0</v>
      </c>
      <c r="D249" s="16">
        <v>0</v>
      </c>
      <c r="E249" s="16">
        <v>6.78</v>
      </c>
      <c r="F249" s="13" t="s">
        <v>15</v>
      </c>
    </row>
    <row r="250" spans="1:6" x14ac:dyDescent="0.25">
      <c r="A250" s="10">
        <v>32</v>
      </c>
      <c r="B250" s="11" t="s">
        <v>16</v>
      </c>
      <c r="C250" s="12">
        <f>C251+C256+C263+C273+C275</f>
        <v>332430</v>
      </c>
      <c r="D250" s="12">
        <f>D251+D256+D263+D273+D275</f>
        <v>332430</v>
      </c>
      <c r="E250" s="12">
        <f>E251+E256+E263+E275+E273</f>
        <v>272014.09999999998</v>
      </c>
      <c r="F250" s="13">
        <f t="shared" si="67"/>
        <v>81.825978401467964</v>
      </c>
    </row>
    <row r="251" spans="1:6" x14ac:dyDescent="0.25">
      <c r="A251" s="10">
        <v>321</v>
      </c>
      <c r="B251" s="11" t="s">
        <v>17</v>
      </c>
      <c r="C251" s="12">
        <f>C252+C253+C254+C255</f>
        <v>39951</v>
      </c>
      <c r="D251" s="12">
        <f>D252+D253+D254+D255</f>
        <v>39951</v>
      </c>
      <c r="E251" s="12">
        <f>E252+E253+E254+E255</f>
        <v>32188.49</v>
      </c>
      <c r="F251" s="13">
        <f t="shared" si="67"/>
        <v>80.569923155865936</v>
      </c>
    </row>
    <row r="252" spans="1:6" x14ac:dyDescent="0.25">
      <c r="A252" s="14">
        <v>3211</v>
      </c>
      <c r="B252" s="15" t="s">
        <v>18</v>
      </c>
      <c r="C252" s="16">
        <v>16809</v>
      </c>
      <c r="D252" s="16">
        <v>16809</v>
      </c>
      <c r="E252" s="16">
        <v>19210.05</v>
      </c>
      <c r="F252" s="13">
        <f t="shared" si="67"/>
        <v>114.28431197572728</v>
      </c>
    </row>
    <row r="253" spans="1:6" x14ac:dyDescent="0.25">
      <c r="A253" s="14">
        <v>3212</v>
      </c>
      <c r="B253" s="15" t="s">
        <v>19</v>
      </c>
      <c r="C253" s="16">
        <v>13392</v>
      </c>
      <c r="D253" s="16">
        <v>13392</v>
      </c>
      <c r="E253" s="16">
        <v>8137.31</v>
      </c>
      <c r="F253" s="13">
        <f t="shared" si="67"/>
        <v>60.762470131421743</v>
      </c>
    </row>
    <row r="254" spans="1:6" x14ac:dyDescent="0.25">
      <c r="A254" s="14">
        <v>3213</v>
      </c>
      <c r="B254" s="15" t="s">
        <v>20</v>
      </c>
      <c r="C254" s="16">
        <v>9370</v>
      </c>
      <c r="D254" s="16">
        <v>9370</v>
      </c>
      <c r="E254" s="16">
        <v>4841.13</v>
      </c>
      <c r="F254" s="13">
        <f t="shared" si="67"/>
        <v>51.666275346851656</v>
      </c>
    </row>
    <row r="255" spans="1:6" x14ac:dyDescent="0.25">
      <c r="A255" s="14">
        <v>3214</v>
      </c>
      <c r="B255" s="15" t="s">
        <v>21</v>
      </c>
      <c r="C255" s="16">
        <v>380</v>
      </c>
      <c r="D255" s="16">
        <v>380</v>
      </c>
      <c r="E255" s="16">
        <v>0</v>
      </c>
      <c r="F255" s="13">
        <f t="shared" si="67"/>
        <v>0</v>
      </c>
    </row>
    <row r="256" spans="1:6" x14ac:dyDescent="0.25">
      <c r="A256" s="10">
        <v>322</v>
      </c>
      <c r="B256" s="11" t="s">
        <v>22</v>
      </c>
      <c r="C256" s="12">
        <f>C257+C258+C259+C260+C261+C262</f>
        <v>129595</v>
      </c>
      <c r="D256" s="12">
        <f>D257+D258+D259+D260+D261+D262</f>
        <v>129595</v>
      </c>
      <c r="E256" s="12">
        <f>E257+E258+E259+E260+E261+E262</f>
        <v>115464.41999999998</v>
      </c>
      <c r="F256" s="13">
        <f t="shared" si="67"/>
        <v>89.096354026004079</v>
      </c>
    </row>
    <row r="257" spans="1:6" x14ac:dyDescent="0.25">
      <c r="A257" s="14">
        <v>3221</v>
      </c>
      <c r="B257" s="15" t="s">
        <v>23</v>
      </c>
      <c r="C257" s="16">
        <v>10627</v>
      </c>
      <c r="D257" s="16">
        <v>10627</v>
      </c>
      <c r="E257" s="16">
        <f>18009.02-246.68</f>
        <v>17762.34</v>
      </c>
      <c r="F257" s="13">
        <f t="shared" si="67"/>
        <v>167.14350239954831</v>
      </c>
    </row>
    <row r="258" spans="1:6" x14ac:dyDescent="0.25">
      <c r="A258" s="14">
        <v>3222</v>
      </c>
      <c r="B258" s="15" t="s">
        <v>24</v>
      </c>
      <c r="C258" s="16">
        <v>61955</v>
      </c>
      <c r="D258" s="16">
        <v>61955</v>
      </c>
      <c r="E258" s="16">
        <f>84572.97-4253.52</f>
        <v>80319.45</v>
      </c>
      <c r="F258" s="13">
        <f t="shared" si="67"/>
        <v>129.64159470583488</v>
      </c>
    </row>
    <row r="259" spans="1:6" x14ac:dyDescent="0.25">
      <c r="A259" s="14">
        <v>3223</v>
      </c>
      <c r="B259" s="15" t="s">
        <v>25</v>
      </c>
      <c r="C259" s="16">
        <v>41212</v>
      </c>
      <c r="D259" s="16">
        <v>41212</v>
      </c>
      <c r="E259" s="16">
        <f>26569.98-18887.94</f>
        <v>7682.0400000000009</v>
      </c>
      <c r="F259" s="13">
        <f t="shared" si="67"/>
        <v>18.640298942055715</v>
      </c>
    </row>
    <row r="260" spans="1:6" x14ac:dyDescent="0.25">
      <c r="A260" s="14">
        <v>3224</v>
      </c>
      <c r="B260" s="15" t="s">
        <v>26</v>
      </c>
      <c r="C260" s="16">
        <v>8512</v>
      </c>
      <c r="D260" s="16">
        <v>8512</v>
      </c>
      <c r="E260" s="16">
        <f>4475.81-455</f>
        <v>4020.8100000000004</v>
      </c>
      <c r="F260" s="13">
        <f t="shared" si="67"/>
        <v>47.23695958646617</v>
      </c>
    </row>
    <row r="261" spans="1:6" x14ac:dyDescent="0.25">
      <c r="A261" s="14">
        <v>3225</v>
      </c>
      <c r="B261" s="15" t="s">
        <v>27</v>
      </c>
      <c r="C261" s="16">
        <v>4166</v>
      </c>
      <c r="D261" s="16">
        <v>4166</v>
      </c>
      <c r="E261" s="16">
        <v>4508.5</v>
      </c>
      <c r="F261" s="13">
        <f t="shared" si="67"/>
        <v>108.22131541046566</v>
      </c>
    </row>
    <row r="262" spans="1:6" x14ac:dyDescent="0.25">
      <c r="A262" s="14">
        <v>3227</v>
      </c>
      <c r="B262" s="15" t="s">
        <v>28</v>
      </c>
      <c r="C262" s="16">
        <v>3123</v>
      </c>
      <c r="D262" s="16">
        <v>3123</v>
      </c>
      <c r="E262" s="16">
        <f>1261.03-89.75</f>
        <v>1171.28</v>
      </c>
      <c r="F262" s="13">
        <f t="shared" si="67"/>
        <v>37.504963176432916</v>
      </c>
    </row>
    <row r="263" spans="1:6" x14ac:dyDescent="0.25">
      <c r="A263" s="10">
        <v>323</v>
      </c>
      <c r="B263" s="11" t="s">
        <v>29</v>
      </c>
      <c r="C263" s="12">
        <f>C264+C265+C266+C267+C268+C269+C270+C271+C272</f>
        <v>132841</v>
      </c>
      <c r="D263" s="12">
        <f>D264+D265+D266+D267+D268+D269+D270+D271+D272</f>
        <v>132841</v>
      </c>
      <c r="E263" s="12">
        <f>E264+E265+E266+E267+E268+E269+E270+E271+E272</f>
        <v>116101.79</v>
      </c>
      <c r="F263" s="13">
        <f t="shared" si="67"/>
        <v>87.399063542129312</v>
      </c>
    </row>
    <row r="264" spans="1:6" x14ac:dyDescent="0.25">
      <c r="A264" s="14">
        <v>3231</v>
      </c>
      <c r="B264" s="15" t="s">
        <v>30</v>
      </c>
      <c r="C264" s="16">
        <v>10126</v>
      </c>
      <c r="D264" s="16">
        <v>10126</v>
      </c>
      <c r="E264" s="16">
        <f>8844.39-1857.81</f>
        <v>6986.58</v>
      </c>
      <c r="F264" s="13">
        <f t="shared" si="67"/>
        <v>68.996444795575741</v>
      </c>
    </row>
    <row r="265" spans="1:6" x14ac:dyDescent="0.25">
      <c r="A265" s="14">
        <v>3232</v>
      </c>
      <c r="B265" s="15" t="s">
        <v>31</v>
      </c>
      <c r="C265" s="16">
        <v>57450</v>
      </c>
      <c r="D265" s="16">
        <v>57450</v>
      </c>
      <c r="E265" s="16">
        <f>25729.41-1052.5</f>
        <v>24676.91</v>
      </c>
      <c r="F265" s="13">
        <f t="shared" si="67"/>
        <v>42.953716275021762</v>
      </c>
    </row>
    <row r="266" spans="1:6" x14ac:dyDescent="0.25">
      <c r="A266" s="14">
        <v>3233</v>
      </c>
      <c r="B266" s="15" t="s">
        <v>32</v>
      </c>
      <c r="C266" s="16">
        <v>1628</v>
      </c>
      <c r="D266" s="16">
        <v>1628</v>
      </c>
      <c r="E266" s="16">
        <v>2732</v>
      </c>
      <c r="F266" s="13">
        <f t="shared" si="67"/>
        <v>167.81326781326783</v>
      </c>
    </row>
    <row r="267" spans="1:6" x14ac:dyDescent="0.25">
      <c r="A267" s="14">
        <v>3234</v>
      </c>
      <c r="B267" s="15" t="s">
        <v>33</v>
      </c>
      <c r="C267" s="16">
        <v>7259</v>
      </c>
      <c r="D267" s="16">
        <v>7259</v>
      </c>
      <c r="E267" s="16">
        <f>5778.93-562.54</f>
        <v>5216.3900000000003</v>
      </c>
      <c r="F267" s="13">
        <f t="shared" si="67"/>
        <v>71.861000137760016</v>
      </c>
    </row>
    <row r="268" spans="1:6" x14ac:dyDescent="0.25">
      <c r="A268" s="14">
        <v>3235</v>
      </c>
      <c r="B268" s="15" t="s">
        <v>34</v>
      </c>
      <c r="C268" s="16">
        <v>3880</v>
      </c>
      <c r="D268" s="16">
        <v>3880</v>
      </c>
      <c r="E268" s="16">
        <f>5212.42-352.42</f>
        <v>4860</v>
      </c>
      <c r="F268" s="13">
        <f t="shared" si="67"/>
        <v>125.25773195876289</v>
      </c>
    </row>
    <row r="269" spans="1:6" x14ac:dyDescent="0.25">
      <c r="A269" s="14">
        <v>3236</v>
      </c>
      <c r="B269" s="15" t="s">
        <v>35</v>
      </c>
      <c r="C269" s="16">
        <v>13632</v>
      </c>
      <c r="D269" s="16">
        <v>13632</v>
      </c>
      <c r="E269" s="16">
        <v>18770.77</v>
      </c>
      <c r="F269" s="13">
        <f t="shared" si="67"/>
        <v>137.69637617370893</v>
      </c>
    </row>
    <row r="270" spans="1:6" x14ac:dyDescent="0.25">
      <c r="A270" s="14">
        <v>3237</v>
      </c>
      <c r="B270" s="15" t="s">
        <v>36</v>
      </c>
      <c r="C270" s="16">
        <v>27258</v>
      </c>
      <c r="D270" s="16">
        <v>27258</v>
      </c>
      <c r="E270" s="16">
        <f>51787.43-2919.9</f>
        <v>48867.53</v>
      </c>
      <c r="F270" s="13">
        <f t="shared" si="67"/>
        <v>179.27775332012618</v>
      </c>
    </row>
    <row r="271" spans="1:6" x14ac:dyDescent="0.25">
      <c r="A271" s="14">
        <v>3238</v>
      </c>
      <c r="B271" s="15" t="s">
        <v>37</v>
      </c>
      <c r="C271" s="16">
        <v>1808</v>
      </c>
      <c r="D271" s="16">
        <v>1808</v>
      </c>
      <c r="E271" s="16">
        <v>909</v>
      </c>
      <c r="F271" s="13">
        <f>E271/D271*100</f>
        <v>50.276548672566371</v>
      </c>
    </row>
    <row r="272" spans="1:6" x14ac:dyDescent="0.25">
      <c r="A272" s="14">
        <v>3239</v>
      </c>
      <c r="B272" s="15" t="s">
        <v>38</v>
      </c>
      <c r="C272" s="16">
        <v>9800</v>
      </c>
      <c r="D272" s="16">
        <v>9800</v>
      </c>
      <c r="E272" s="16">
        <f>3445.06-362.45</f>
        <v>3082.61</v>
      </c>
      <c r="F272" s="13">
        <f t="shared" si="67"/>
        <v>31.455204081632655</v>
      </c>
    </row>
    <row r="273" spans="1:6" x14ac:dyDescent="0.25">
      <c r="A273" s="10">
        <v>324</v>
      </c>
      <c r="B273" s="11" t="s">
        <v>39</v>
      </c>
      <c r="C273" s="12">
        <f>C274</f>
        <v>7834</v>
      </c>
      <c r="D273" s="12">
        <f>D274</f>
        <v>7834</v>
      </c>
      <c r="E273" s="12">
        <f>E274</f>
        <v>226.76</v>
      </c>
      <c r="F273" s="13">
        <f t="shared" si="67"/>
        <v>2.8945621649221343</v>
      </c>
    </row>
    <row r="274" spans="1:6" x14ac:dyDescent="0.25">
      <c r="A274" s="14">
        <v>3241</v>
      </c>
      <c r="B274" s="15" t="s">
        <v>39</v>
      </c>
      <c r="C274" s="16">
        <v>7834</v>
      </c>
      <c r="D274" s="16">
        <v>7834</v>
      </c>
      <c r="E274" s="16">
        <v>226.76</v>
      </c>
      <c r="F274" s="13">
        <f t="shared" si="67"/>
        <v>2.8945621649221343</v>
      </c>
    </row>
    <row r="275" spans="1:6" x14ac:dyDescent="0.25">
      <c r="A275" s="10">
        <v>329</v>
      </c>
      <c r="B275" s="11" t="s">
        <v>40</v>
      </c>
      <c r="C275" s="12">
        <f>C276+C277+C278+C279+C280+C281+C282</f>
        <v>22209</v>
      </c>
      <c r="D275" s="12">
        <f>D276+D277+D278+D279+D280+D281+D282</f>
        <v>22209</v>
      </c>
      <c r="E275" s="12">
        <f>E276+E277+E278+E279+E280+E281+E282</f>
        <v>8032.6399999999994</v>
      </c>
      <c r="F275" s="13">
        <f t="shared" si="67"/>
        <v>36.16840019811788</v>
      </c>
    </row>
    <row r="276" spans="1:6" x14ac:dyDescent="0.25">
      <c r="A276" s="14">
        <v>3291</v>
      </c>
      <c r="B276" s="15" t="s">
        <v>41</v>
      </c>
      <c r="C276" s="16">
        <v>0</v>
      </c>
      <c r="D276" s="16">
        <v>0</v>
      </c>
      <c r="E276" s="16">
        <v>0</v>
      </c>
      <c r="F276" s="13" t="s">
        <v>15</v>
      </c>
    </row>
    <row r="277" spans="1:6" x14ac:dyDescent="0.25">
      <c r="A277" s="14">
        <v>3292</v>
      </c>
      <c r="B277" s="15" t="s">
        <v>42</v>
      </c>
      <c r="C277" s="16">
        <v>4051</v>
      </c>
      <c r="D277" s="16">
        <v>4051</v>
      </c>
      <c r="E277" s="16">
        <v>361.9</v>
      </c>
      <c r="F277" s="13">
        <f t="shared" si="67"/>
        <v>8.933596642804245</v>
      </c>
    </row>
    <row r="278" spans="1:6" x14ac:dyDescent="0.25">
      <c r="A278" s="14">
        <v>3293</v>
      </c>
      <c r="B278" s="15" t="s">
        <v>43</v>
      </c>
      <c r="C278" s="16">
        <v>2680</v>
      </c>
      <c r="D278" s="16">
        <v>2680</v>
      </c>
      <c r="E278" s="16">
        <v>2093.56</v>
      </c>
      <c r="F278" s="13">
        <f t="shared" si="67"/>
        <v>78.11791044776119</v>
      </c>
    </row>
    <row r="279" spans="1:6" x14ac:dyDescent="0.25">
      <c r="A279" s="14">
        <v>3294</v>
      </c>
      <c r="B279" s="15" t="s">
        <v>44</v>
      </c>
      <c r="C279" s="16">
        <v>878</v>
      </c>
      <c r="D279" s="16">
        <v>878</v>
      </c>
      <c r="E279" s="16">
        <v>1627.54</v>
      </c>
      <c r="F279" s="13">
        <f t="shared" si="67"/>
        <v>185.36902050113895</v>
      </c>
    </row>
    <row r="280" spans="1:6" x14ac:dyDescent="0.25">
      <c r="A280" s="14">
        <v>3295</v>
      </c>
      <c r="B280" s="17" t="s">
        <v>45</v>
      </c>
      <c r="C280" s="16">
        <v>677</v>
      </c>
      <c r="D280" s="16">
        <v>677</v>
      </c>
      <c r="E280" s="16">
        <v>2442.23</v>
      </c>
      <c r="F280" s="13">
        <f t="shared" si="67"/>
        <v>360.7429837518464</v>
      </c>
    </row>
    <row r="281" spans="1:6" x14ac:dyDescent="0.25">
      <c r="A281" s="14">
        <v>3296</v>
      </c>
      <c r="B281" s="15" t="s">
        <v>46</v>
      </c>
      <c r="C281" s="16">
        <v>761</v>
      </c>
      <c r="D281" s="16">
        <v>761</v>
      </c>
      <c r="E281" s="16">
        <v>888.16</v>
      </c>
      <c r="F281" s="13">
        <f t="shared" si="67"/>
        <v>116.70959264126148</v>
      </c>
    </row>
    <row r="282" spans="1:6" x14ac:dyDescent="0.25">
      <c r="A282" s="14">
        <v>3299</v>
      </c>
      <c r="B282" s="15" t="s">
        <v>40</v>
      </c>
      <c r="C282" s="16">
        <v>13162</v>
      </c>
      <c r="D282" s="16">
        <v>13162</v>
      </c>
      <c r="E282" s="16">
        <v>619.25</v>
      </c>
      <c r="F282" s="13">
        <f>E282/D282*100</f>
        <v>4.7048320923871758</v>
      </c>
    </row>
    <row r="283" spans="1:6" x14ac:dyDescent="0.25">
      <c r="A283" s="10">
        <v>34</v>
      </c>
      <c r="B283" s="11" t="s">
        <v>47</v>
      </c>
      <c r="C283" s="12">
        <f>C285+C284</f>
        <v>12031</v>
      </c>
      <c r="D283" s="12">
        <f>D285+D284</f>
        <v>12031</v>
      </c>
      <c r="E283" s="12">
        <f>E285+E284</f>
        <v>7794.85</v>
      </c>
      <c r="F283" s="13">
        <f t="shared" si="67"/>
        <v>64.789709916050214</v>
      </c>
    </row>
    <row r="284" spans="1:6" x14ac:dyDescent="0.25">
      <c r="A284" s="19">
        <v>3423</v>
      </c>
      <c r="B284" s="15" t="s">
        <v>90</v>
      </c>
      <c r="C284" s="16">
        <v>6689</v>
      </c>
      <c r="D284" s="16">
        <v>6689</v>
      </c>
      <c r="E284" s="16">
        <f>6371-1592.99</f>
        <v>4778.01</v>
      </c>
      <c r="F284" s="27" t="s">
        <v>15</v>
      </c>
    </row>
    <row r="285" spans="1:6" x14ac:dyDescent="0.25">
      <c r="A285" s="10">
        <v>343</v>
      </c>
      <c r="B285" s="11" t="s">
        <v>48</v>
      </c>
      <c r="C285" s="12">
        <f>C286+C287+C288+C289</f>
        <v>5342</v>
      </c>
      <c r="D285" s="12">
        <f>D286+D287+D288+D289</f>
        <v>5342</v>
      </c>
      <c r="E285" s="12">
        <f>E286+E287+E288+E289</f>
        <v>3016.84</v>
      </c>
      <c r="F285" s="13">
        <f t="shared" si="67"/>
        <v>56.473979782852865</v>
      </c>
    </row>
    <row r="286" spans="1:6" x14ac:dyDescent="0.25">
      <c r="A286" s="14">
        <v>3431</v>
      </c>
      <c r="B286" s="15" t="s">
        <v>49</v>
      </c>
      <c r="C286" s="16">
        <v>2155</v>
      </c>
      <c r="D286" s="16">
        <v>2155</v>
      </c>
      <c r="E286" s="16">
        <f>2046.87-106.78</f>
        <v>1940.09</v>
      </c>
      <c r="F286" s="13">
        <f t="shared" si="67"/>
        <v>90.02737819025522</v>
      </c>
    </row>
    <row r="287" spans="1:6" x14ac:dyDescent="0.25">
      <c r="A287" s="19">
        <v>3432</v>
      </c>
      <c r="B287" s="15" t="s">
        <v>50</v>
      </c>
      <c r="C287" s="16">
        <v>2933</v>
      </c>
      <c r="D287" s="16">
        <v>2933</v>
      </c>
      <c r="E287" s="16">
        <v>405.93</v>
      </c>
      <c r="F287" s="13">
        <f t="shared" si="67"/>
        <v>13.840095465393794</v>
      </c>
    </row>
    <row r="288" spans="1:6" x14ac:dyDescent="0.25">
      <c r="A288" s="19">
        <v>3433</v>
      </c>
      <c r="B288" s="15" t="s">
        <v>51</v>
      </c>
      <c r="C288" s="16">
        <v>254</v>
      </c>
      <c r="D288" s="16">
        <v>254</v>
      </c>
      <c r="E288" s="16">
        <v>670.82</v>
      </c>
      <c r="F288" s="13">
        <f t="shared" si="67"/>
        <v>264.10236220472444</v>
      </c>
    </row>
    <row r="289" spans="1:6" x14ac:dyDescent="0.25">
      <c r="A289" s="19">
        <v>3434</v>
      </c>
      <c r="B289" s="15" t="s">
        <v>52</v>
      </c>
      <c r="C289" s="16">
        <v>0</v>
      </c>
      <c r="D289" s="16">
        <v>0</v>
      </c>
      <c r="E289" s="16">
        <v>0</v>
      </c>
      <c r="F289" s="13" t="s">
        <v>15</v>
      </c>
    </row>
    <row r="290" spans="1:6" x14ac:dyDescent="0.25">
      <c r="A290" s="10">
        <v>36</v>
      </c>
      <c r="B290" s="11" t="s">
        <v>77</v>
      </c>
      <c r="C290" s="12">
        <f t="shared" ref="C290:E290" si="68">C291</f>
        <v>0</v>
      </c>
      <c r="D290" s="12">
        <f t="shared" si="68"/>
        <v>0</v>
      </c>
      <c r="E290" s="12">
        <f t="shared" si="68"/>
        <v>0</v>
      </c>
      <c r="F290" s="13" t="s">
        <v>15</v>
      </c>
    </row>
    <row r="291" spans="1:6" x14ac:dyDescent="0.25">
      <c r="A291" s="19">
        <v>3691</v>
      </c>
      <c r="B291" s="15" t="s">
        <v>91</v>
      </c>
      <c r="C291" s="16">
        <v>0</v>
      </c>
      <c r="D291" s="16">
        <v>0</v>
      </c>
      <c r="E291" s="16">
        <v>0</v>
      </c>
      <c r="F291" s="13" t="s">
        <v>15</v>
      </c>
    </row>
    <row r="292" spans="1:6" ht="25.5" x14ac:dyDescent="0.25">
      <c r="A292" s="10">
        <v>37</v>
      </c>
      <c r="B292" s="11" t="s">
        <v>53</v>
      </c>
      <c r="C292" s="12">
        <f>C293</f>
        <v>0</v>
      </c>
      <c r="D292" s="12">
        <f>D293</f>
        <v>0</v>
      </c>
      <c r="E292" s="12">
        <f>E293</f>
        <v>0</v>
      </c>
      <c r="F292" s="13" t="s">
        <v>15</v>
      </c>
    </row>
    <row r="293" spans="1:6" x14ac:dyDescent="0.25">
      <c r="A293" s="14">
        <v>3721</v>
      </c>
      <c r="B293" s="15" t="s">
        <v>54</v>
      </c>
      <c r="C293" s="16">
        <v>0</v>
      </c>
      <c r="D293" s="16">
        <v>0</v>
      </c>
      <c r="E293" s="16">
        <v>0</v>
      </c>
      <c r="F293" s="13" t="s">
        <v>15</v>
      </c>
    </row>
    <row r="294" spans="1:6" x14ac:dyDescent="0.25">
      <c r="A294" s="10">
        <v>38</v>
      </c>
      <c r="B294" s="11" t="s">
        <v>55</v>
      </c>
      <c r="C294" s="12">
        <f>C295</f>
        <v>209</v>
      </c>
      <c r="D294" s="12">
        <f>D295</f>
        <v>209</v>
      </c>
      <c r="E294" s="12">
        <f>E295+E296</f>
        <v>0</v>
      </c>
      <c r="F294" s="13">
        <f>FD6694*100</f>
        <v>0</v>
      </c>
    </row>
    <row r="295" spans="1:6" x14ac:dyDescent="0.25">
      <c r="A295" s="14">
        <v>381</v>
      </c>
      <c r="B295" s="15" t="s">
        <v>56</v>
      </c>
      <c r="C295" s="16">
        <v>209</v>
      </c>
      <c r="D295" s="16">
        <v>209</v>
      </c>
      <c r="E295" s="16">
        <v>0</v>
      </c>
      <c r="F295" s="13">
        <f>E295/D295*100</f>
        <v>0</v>
      </c>
    </row>
    <row r="296" spans="1:6" x14ac:dyDescent="0.25">
      <c r="A296" s="14">
        <v>383</v>
      </c>
      <c r="B296" s="15" t="s">
        <v>92</v>
      </c>
      <c r="C296" s="16">
        <v>0</v>
      </c>
      <c r="D296" s="16">
        <v>0</v>
      </c>
      <c r="E296" s="16">
        <v>0</v>
      </c>
      <c r="F296" s="13" t="s">
        <v>15</v>
      </c>
    </row>
    <row r="297" spans="1:6" x14ac:dyDescent="0.25">
      <c r="A297" s="10">
        <v>41</v>
      </c>
      <c r="B297" s="20" t="s">
        <v>93</v>
      </c>
      <c r="C297" s="12">
        <f t="shared" ref="C297:E297" si="69">C298</f>
        <v>0</v>
      </c>
      <c r="D297" s="12">
        <f t="shared" si="69"/>
        <v>0</v>
      </c>
      <c r="E297" s="12">
        <f t="shared" si="69"/>
        <v>4054.93</v>
      </c>
      <c r="F297" s="13" t="s">
        <v>15</v>
      </c>
    </row>
    <row r="298" spans="1:6" x14ac:dyDescent="0.25">
      <c r="A298" s="14">
        <v>4123</v>
      </c>
      <c r="B298" s="21" t="s">
        <v>81</v>
      </c>
      <c r="C298" s="16">
        <v>0</v>
      </c>
      <c r="D298" s="16">
        <v>0</v>
      </c>
      <c r="E298" s="16">
        <v>4054.93</v>
      </c>
      <c r="F298" s="13"/>
    </row>
    <row r="299" spans="1:6" x14ac:dyDescent="0.25">
      <c r="A299" s="10">
        <v>42</v>
      </c>
      <c r="B299" s="20" t="s">
        <v>57</v>
      </c>
      <c r="C299" s="12">
        <f>C300+C307</f>
        <v>50488</v>
      </c>
      <c r="D299" s="12">
        <f>D300+D307</f>
        <v>50488</v>
      </c>
      <c r="E299" s="12">
        <f>E300+E307</f>
        <v>52107.839999999997</v>
      </c>
      <c r="F299" s="13">
        <f t="shared" si="67"/>
        <v>103.20836634447789</v>
      </c>
    </row>
    <row r="300" spans="1:6" x14ac:dyDescent="0.25">
      <c r="A300" s="10">
        <v>422</v>
      </c>
      <c r="B300" s="20" t="s">
        <v>58</v>
      </c>
      <c r="C300" s="12">
        <f>C301+C302+C303+C304+C305+C306</f>
        <v>50488</v>
      </c>
      <c r="D300" s="12">
        <f>D301+D302+D303+D304+D305+D306</f>
        <v>50488</v>
      </c>
      <c r="E300" s="12">
        <f>E301+E302+E303+E304+E305+E306</f>
        <v>52107.839999999997</v>
      </c>
      <c r="F300" s="13">
        <f t="shared" si="67"/>
        <v>103.20836634447789</v>
      </c>
    </row>
    <row r="301" spans="1:6" x14ac:dyDescent="0.25">
      <c r="A301" s="14">
        <v>4221</v>
      </c>
      <c r="B301" s="21" t="s">
        <v>59</v>
      </c>
      <c r="C301" s="16">
        <v>6731</v>
      </c>
      <c r="D301" s="16">
        <v>6731</v>
      </c>
      <c r="E301" s="16">
        <f>19642.17-1103.46</f>
        <v>18538.71</v>
      </c>
      <c r="F301" s="13">
        <f t="shared" si="67"/>
        <v>275.42281978903577</v>
      </c>
    </row>
    <row r="302" spans="1:6" x14ac:dyDescent="0.25">
      <c r="A302" s="14">
        <v>4222</v>
      </c>
      <c r="B302" s="21" t="s">
        <v>60</v>
      </c>
      <c r="C302" s="16">
        <v>697</v>
      </c>
      <c r="D302" s="16">
        <v>697</v>
      </c>
      <c r="E302" s="16">
        <v>25.48</v>
      </c>
      <c r="F302" s="13">
        <f t="shared" si="67"/>
        <v>3.6556671449067437</v>
      </c>
    </row>
    <row r="303" spans="1:6" x14ac:dyDescent="0.25">
      <c r="A303" s="14">
        <v>4223</v>
      </c>
      <c r="B303" s="21" t="s">
        <v>61</v>
      </c>
      <c r="C303" s="16">
        <v>6057</v>
      </c>
      <c r="D303" s="16">
        <v>6057</v>
      </c>
      <c r="E303" s="16">
        <v>12936.79</v>
      </c>
      <c r="F303" s="13">
        <f t="shared" si="67"/>
        <v>213.58411754994222</v>
      </c>
    </row>
    <row r="304" spans="1:6" x14ac:dyDescent="0.25">
      <c r="A304" s="14">
        <v>4224</v>
      </c>
      <c r="B304" s="21" t="s">
        <v>62</v>
      </c>
      <c r="C304" s="16">
        <v>24763</v>
      </c>
      <c r="D304" s="16">
        <v>24763</v>
      </c>
      <c r="E304" s="16">
        <v>19797.080000000002</v>
      </c>
      <c r="F304" s="13">
        <f t="shared" si="67"/>
        <v>79.946210071477623</v>
      </c>
    </row>
    <row r="305" spans="1:6" x14ac:dyDescent="0.25">
      <c r="A305" s="14">
        <v>4225</v>
      </c>
      <c r="B305" s="21" t="s">
        <v>63</v>
      </c>
      <c r="C305" s="16">
        <v>12240</v>
      </c>
      <c r="D305" s="16">
        <v>12240</v>
      </c>
      <c r="E305" s="16">
        <v>0</v>
      </c>
      <c r="F305" s="13">
        <f t="shared" si="67"/>
        <v>0</v>
      </c>
    </row>
    <row r="306" spans="1:6" x14ac:dyDescent="0.25">
      <c r="A306" s="19">
        <v>4227</v>
      </c>
      <c r="B306" s="21" t="s">
        <v>64</v>
      </c>
      <c r="C306" s="16">
        <v>0</v>
      </c>
      <c r="D306" s="16">
        <v>0</v>
      </c>
      <c r="E306" s="16">
        <v>809.78</v>
      </c>
      <c r="F306" s="13" t="s">
        <v>15</v>
      </c>
    </row>
    <row r="307" spans="1:6" x14ac:dyDescent="0.25">
      <c r="A307" s="10">
        <v>424</v>
      </c>
      <c r="B307" s="20" t="s">
        <v>94</v>
      </c>
      <c r="C307" s="12">
        <f t="shared" ref="C307:E307" si="70">C308</f>
        <v>0</v>
      </c>
      <c r="D307" s="12">
        <f t="shared" si="70"/>
        <v>0</v>
      </c>
      <c r="E307" s="12">
        <f t="shared" si="70"/>
        <v>0</v>
      </c>
      <c r="F307" s="13" t="s">
        <v>15</v>
      </c>
    </row>
    <row r="308" spans="1:6" x14ac:dyDescent="0.25">
      <c r="A308" s="14">
        <v>4242</v>
      </c>
      <c r="B308" s="21" t="s">
        <v>95</v>
      </c>
      <c r="C308" s="16">
        <v>0</v>
      </c>
      <c r="D308" s="16">
        <v>0</v>
      </c>
      <c r="E308" s="16">
        <v>0</v>
      </c>
      <c r="F308" s="13" t="s">
        <v>15</v>
      </c>
    </row>
    <row r="309" spans="1:6" x14ac:dyDescent="0.25">
      <c r="A309" s="10">
        <v>45</v>
      </c>
      <c r="B309" s="20" t="s">
        <v>66</v>
      </c>
      <c r="C309" s="12">
        <f>C310+C311</f>
        <v>4181</v>
      </c>
      <c r="D309" s="12">
        <f>D310+D311</f>
        <v>4181</v>
      </c>
      <c r="E309" s="12">
        <f>E310+E311</f>
        <v>0</v>
      </c>
      <c r="F309" s="13">
        <f t="shared" si="67"/>
        <v>0</v>
      </c>
    </row>
    <row r="310" spans="1:6" x14ac:dyDescent="0.25">
      <c r="A310" s="14">
        <v>451</v>
      </c>
      <c r="B310" s="21" t="s">
        <v>67</v>
      </c>
      <c r="C310" s="16">
        <v>0</v>
      </c>
      <c r="D310" s="16">
        <v>0</v>
      </c>
      <c r="E310" s="16">
        <v>0</v>
      </c>
      <c r="F310" s="13" t="s">
        <v>15</v>
      </c>
    </row>
    <row r="311" spans="1:6" x14ac:dyDescent="0.25">
      <c r="A311" s="14">
        <v>452</v>
      </c>
      <c r="B311" s="21" t="s">
        <v>68</v>
      </c>
      <c r="C311" s="16">
        <v>4181</v>
      </c>
      <c r="D311" s="16">
        <v>4181</v>
      </c>
      <c r="E311" s="16">
        <v>0</v>
      </c>
      <c r="F311" s="13">
        <f t="shared" si="67"/>
        <v>0</v>
      </c>
    </row>
    <row r="312" spans="1:6" x14ac:dyDescent="0.25">
      <c r="A312" s="18" t="s">
        <v>96</v>
      </c>
      <c r="B312" s="28"/>
      <c r="C312" s="29">
        <f>C313+C322+C355+C362+C364+C366+C375</f>
        <v>150941</v>
      </c>
      <c r="D312" s="29">
        <f t="shared" ref="D312:E312" si="71">D313+D322+D355+D362+D364+D366+D375</f>
        <v>150941</v>
      </c>
      <c r="E312" s="29">
        <f t="shared" si="71"/>
        <v>127909.80999999997</v>
      </c>
      <c r="F312" s="7">
        <f>E312/D312*100</f>
        <v>84.741594397811042</v>
      </c>
    </row>
    <row r="313" spans="1:6" x14ac:dyDescent="0.25">
      <c r="A313" s="10">
        <v>31</v>
      </c>
      <c r="B313" s="11" t="s">
        <v>7</v>
      </c>
      <c r="C313" s="12">
        <f>C314+C317+C319</f>
        <v>0</v>
      </c>
      <c r="D313" s="12">
        <f>D314+D317+D319</f>
        <v>0</v>
      </c>
      <c r="E313" s="12">
        <f>E314+E317+E319</f>
        <v>4172.21</v>
      </c>
      <c r="F313" s="13" t="s">
        <v>15</v>
      </c>
    </row>
    <row r="314" spans="1:6" x14ac:dyDescent="0.25">
      <c r="A314" s="10">
        <v>311</v>
      </c>
      <c r="B314" s="10" t="s">
        <v>8</v>
      </c>
      <c r="C314" s="12">
        <f>C315+C316</f>
        <v>0</v>
      </c>
      <c r="D314" s="12">
        <f>D315+D316</f>
        <v>0</v>
      </c>
      <c r="E314" s="12">
        <f>E315+E316</f>
        <v>163.61000000000001</v>
      </c>
      <c r="F314" s="13" t="s">
        <v>15</v>
      </c>
    </row>
    <row r="315" spans="1:6" x14ac:dyDescent="0.25">
      <c r="A315" s="14">
        <v>3111</v>
      </c>
      <c r="B315" s="15" t="s">
        <v>9</v>
      </c>
      <c r="C315" s="16">
        <v>0</v>
      </c>
      <c r="D315" s="16">
        <v>0</v>
      </c>
      <c r="E315" s="16">
        <v>163.61000000000001</v>
      </c>
      <c r="F315" s="13" t="s">
        <v>15</v>
      </c>
    </row>
    <row r="316" spans="1:6" x14ac:dyDescent="0.25">
      <c r="A316" s="14">
        <v>3114</v>
      </c>
      <c r="B316" s="15" t="s">
        <v>10</v>
      </c>
      <c r="C316" s="16">
        <v>0</v>
      </c>
      <c r="D316" s="16">
        <v>0</v>
      </c>
      <c r="E316" s="16">
        <v>0</v>
      </c>
      <c r="F316" s="13" t="s">
        <v>15</v>
      </c>
    </row>
    <row r="317" spans="1:6" x14ac:dyDescent="0.25">
      <c r="A317" s="10">
        <v>312</v>
      </c>
      <c r="B317" s="11" t="s">
        <v>11</v>
      </c>
      <c r="C317" s="12">
        <f>C318</f>
        <v>0</v>
      </c>
      <c r="D317" s="12">
        <f>D318</f>
        <v>0</v>
      </c>
      <c r="E317" s="12">
        <f>E318</f>
        <v>3981.6</v>
      </c>
      <c r="F317" s="13" t="s">
        <v>15</v>
      </c>
    </row>
    <row r="318" spans="1:6" x14ac:dyDescent="0.25">
      <c r="A318" s="14">
        <v>3121</v>
      </c>
      <c r="B318" s="15" t="s">
        <v>11</v>
      </c>
      <c r="C318" s="16">
        <v>0</v>
      </c>
      <c r="D318" s="16">
        <v>0</v>
      </c>
      <c r="E318" s="16">
        <v>3981.6</v>
      </c>
      <c r="F318" s="13" t="s">
        <v>15</v>
      </c>
    </row>
    <row r="319" spans="1:6" x14ac:dyDescent="0.25">
      <c r="A319" s="10">
        <v>313</v>
      </c>
      <c r="B319" s="11" t="s">
        <v>12</v>
      </c>
      <c r="C319" s="12">
        <f>C320+C321</f>
        <v>0</v>
      </c>
      <c r="D319" s="12">
        <f>D320+D321</f>
        <v>0</v>
      </c>
      <c r="E319" s="12">
        <f>E320+E321</f>
        <v>27</v>
      </c>
      <c r="F319" s="13" t="s">
        <v>15</v>
      </c>
    </row>
    <row r="320" spans="1:6" x14ac:dyDescent="0.25">
      <c r="A320" s="14">
        <v>3132</v>
      </c>
      <c r="B320" s="15" t="s">
        <v>13</v>
      </c>
      <c r="C320" s="16">
        <v>0</v>
      </c>
      <c r="D320" s="16">
        <v>0</v>
      </c>
      <c r="E320" s="16">
        <v>27</v>
      </c>
      <c r="F320" s="13" t="s">
        <v>15</v>
      </c>
    </row>
    <row r="321" spans="1:6" x14ac:dyDescent="0.25">
      <c r="A321" s="14">
        <v>3133</v>
      </c>
      <c r="B321" s="15" t="s">
        <v>14</v>
      </c>
      <c r="C321" s="16">
        <v>0</v>
      </c>
      <c r="D321" s="16">
        <v>0</v>
      </c>
      <c r="E321" s="16">
        <v>0</v>
      </c>
      <c r="F321" s="13" t="s">
        <v>15</v>
      </c>
    </row>
    <row r="322" spans="1:6" x14ac:dyDescent="0.25">
      <c r="A322" s="10">
        <v>32</v>
      </c>
      <c r="B322" s="11" t="s">
        <v>16</v>
      </c>
      <c r="C322" s="12">
        <f>C323+C328+C335+C345+C347</f>
        <v>97171</v>
      </c>
      <c r="D322" s="12">
        <f>D323+D328+D335+D345+D347</f>
        <v>97171</v>
      </c>
      <c r="E322" s="12">
        <f>E323+E328+E335+E345+E347</f>
        <v>117968.01999999997</v>
      </c>
      <c r="F322" s="13">
        <f t="shared" ref="F322:F377" si="72">E322/D322*100</f>
        <v>121.40249662965286</v>
      </c>
    </row>
    <row r="323" spans="1:6" x14ac:dyDescent="0.25">
      <c r="A323" s="10">
        <v>321</v>
      </c>
      <c r="B323" s="11" t="s">
        <v>17</v>
      </c>
      <c r="C323" s="12">
        <f>C324+C325+C326+C327</f>
        <v>11177</v>
      </c>
      <c r="D323" s="12">
        <f>D324+D325+D326+D327</f>
        <v>11177</v>
      </c>
      <c r="E323" s="12">
        <f>E324+E325+E326+E327</f>
        <v>19200.09</v>
      </c>
      <c r="F323" s="13">
        <f t="shared" si="72"/>
        <v>171.78214189854165</v>
      </c>
    </row>
    <row r="324" spans="1:6" x14ac:dyDescent="0.25">
      <c r="A324" s="14">
        <v>3211</v>
      </c>
      <c r="B324" s="15" t="s">
        <v>18</v>
      </c>
      <c r="C324" s="16">
        <v>6489</v>
      </c>
      <c r="D324" s="16">
        <v>6489</v>
      </c>
      <c r="E324" s="16">
        <v>16242.59</v>
      </c>
      <c r="F324" s="13">
        <f t="shared" si="72"/>
        <v>250.30960086299893</v>
      </c>
    </row>
    <row r="325" spans="1:6" x14ac:dyDescent="0.25">
      <c r="A325" s="14">
        <v>3212</v>
      </c>
      <c r="B325" s="15" t="s">
        <v>19</v>
      </c>
      <c r="C325" s="16">
        <v>0</v>
      </c>
      <c r="D325" s="16">
        <v>0</v>
      </c>
      <c r="E325" s="16">
        <v>0</v>
      </c>
      <c r="F325" s="13" t="s">
        <v>15</v>
      </c>
    </row>
    <row r="326" spans="1:6" x14ac:dyDescent="0.25">
      <c r="A326" s="14">
        <v>3213</v>
      </c>
      <c r="B326" s="15" t="s">
        <v>20</v>
      </c>
      <c r="C326" s="16">
        <v>4688</v>
      </c>
      <c r="D326" s="16">
        <v>4688</v>
      </c>
      <c r="E326" s="16">
        <v>2957.5</v>
      </c>
      <c r="F326" s="13">
        <f t="shared" si="72"/>
        <v>63.086604095563139</v>
      </c>
    </row>
    <row r="327" spans="1:6" x14ac:dyDescent="0.25">
      <c r="A327" s="14">
        <v>3214</v>
      </c>
      <c r="B327" s="15" t="s">
        <v>21</v>
      </c>
      <c r="C327" s="16">
        <v>0</v>
      </c>
      <c r="D327" s="16">
        <v>0</v>
      </c>
      <c r="E327" s="16">
        <v>0</v>
      </c>
      <c r="F327" s="13" t="s">
        <v>15</v>
      </c>
    </row>
    <row r="328" spans="1:6" x14ac:dyDescent="0.25">
      <c r="A328" s="10">
        <v>322</v>
      </c>
      <c r="B328" s="11" t="s">
        <v>22</v>
      </c>
      <c r="C328" s="12">
        <f>C329+C330+C331+C332+C333+C334</f>
        <v>32044</v>
      </c>
      <c r="D328" s="12">
        <f>D329+D330+D331+D332+D333+D334</f>
        <v>32044</v>
      </c>
      <c r="E328" s="12">
        <f>E329+E330+E331+E332+E333+E334</f>
        <v>14210.82</v>
      </c>
      <c r="F328" s="13">
        <f t="shared" si="72"/>
        <v>44.347834227936588</v>
      </c>
    </row>
    <row r="329" spans="1:6" x14ac:dyDescent="0.25">
      <c r="A329" s="14">
        <v>3221</v>
      </c>
      <c r="B329" s="15" t="s">
        <v>23</v>
      </c>
      <c r="C329" s="16">
        <v>7433</v>
      </c>
      <c r="D329" s="16">
        <v>7433</v>
      </c>
      <c r="E329" s="16">
        <v>3398.32</v>
      </c>
      <c r="F329" s="13">
        <f t="shared" si="72"/>
        <v>45.719359612538682</v>
      </c>
    </row>
    <row r="330" spans="1:6" x14ac:dyDescent="0.25">
      <c r="A330" s="14">
        <v>3222</v>
      </c>
      <c r="B330" s="15" t="s">
        <v>24</v>
      </c>
      <c r="C330" s="16">
        <v>11520</v>
      </c>
      <c r="D330" s="16">
        <v>11520</v>
      </c>
      <c r="E330" s="16">
        <f>5131.65-384.91</f>
        <v>4746.74</v>
      </c>
      <c r="F330" s="13" t="s">
        <v>15</v>
      </c>
    </row>
    <row r="331" spans="1:6" x14ac:dyDescent="0.25">
      <c r="A331" s="14">
        <v>3223</v>
      </c>
      <c r="B331" s="15" t="s">
        <v>25</v>
      </c>
      <c r="C331" s="16">
        <v>0</v>
      </c>
      <c r="D331" s="16">
        <v>0</v>
      </c>
      <c r="E331" s="16">
        <v>569.03</v>
      </c>
      <c r="F331" s="13" t="s">
        <v>15</v>
      </c>
    </row>
    <row r="332" spans="1:6" x14ac:dyDescent="0.25">
      <c r="A332" s="14">
        <v>3224</v>
      </c>
      <c r="B332" s="15" t="s">
        <v>26</v>
      </c>
      <c r="C332" s="16">
        <v>7038</v>
      </c>
      <c r="D332" s="16">
        <v>7038</v>
      </c>
      <c r="E332" s="16">
        <v>2672.53</v>
      </c>
      <c r="F332" s="13" t="s">
        <v>15</v>
      </c>
    </row>
    <row r="333" spans="1:6" x14ac:dyDescent="0.25">
      <c r="A333" s="14">
        <v>3225</v>
      </c>
      <c r="B333" s="15" t="s">
        <v>27</v>
      </c>
      <c r="C333" s="16">
        <v>2655</v>
      </c>
      <c r="D333" s="16">
        <v>2655</v>
      </c>
      <c r="E333" s="16">
        <v>2738.31</v>
      </c>
      <c r="F333" s="13">
        <f t="shared" si="72"/>
        <v>103.13785310734463</v>
      </c>
    </row>
    <row r="334" spans="1:6" x14ac:dyDescent="0.25">
      <c r="A334" s="14">
        <v>3227</v>
      </c>
      <c r="B334" s="15" t="s">
        <v>28</v>
      </c>
      <c r="C334" s="16">
        <v>3398</v>
      </c>
      <c r="D334" s="16">
        <v>3398</v>
      </c>
      <c r="E334" s="16">
        <v>85.89</v>
      </c>
      <c r="F334" s="13">
        <f t="shared" si="72"/>
        <v>2.5276633313713952</v>
      </c>
    </row>
    <row r="335" spans="1:6" x14ac:dyDescent="0.25">
      <c r="A335" s="10">
        <v>323</v>
      </c>
      <c r="B335" s="11" t="s">
        <v>29</v>
      </c>
      <c r="C335" s="12">
        <f>C336+C337+C338+C339+C340+C341+C342+C343+C344</f>
        <v>51959</v>
      </c>
      <c r="D335" s="12">
        <f>D336+D337+D338+D339+D340+D341+D342+D343+D344</f>
        <v>51959</v>
      </c>
      <c r="E335" s="12">
        <f>E336+E337+E338+E339+E340+E341+E342+E343+E344</f>
        <v>73941.669999999984</v>
      </c>
      <c r="F335" s="13">
        <f t="shared" si="72"/>
        <v>142.30772339729398</v>
      </c>
    </row>
    <row r="336" spans="1:6" x14ac:dyDescent="0.25">
      <c r="A336" s="14">
        <v>3231</v>
      </c>
      <c r="B336" s="15" t="s">
        <v>30</v>
      </c>
      <c r="C336" s="16">
        <v>0</v>
      </c>
      <c r="D336" s="16">
        <v>0</v>
      </c>
      <c r="E336" s="16">
        <v>4377.67</v>
      </c>
      <c r="F336" s="13" t="s">
        <v>15</v>
      </c>
    </row>
    <row r="337" spans="1:6" x14ac:dyDescent="0.25">
      <c r="A337" s="14">
        <v>3232</v>
      </c>
      <c r="B337" s="15" t="s">
        <v>31</v>
      </c>
      <c r="C337" s="16">
        <v>5840</v>
      </c>
      <c r="D337" s="16">
        <v>5840</v>
      </c>
      <c r="E337" s="16">
        <v>35788.21</v>
      </c>
      <c r="F337" s="13">
        <f t="shared" si="72"/>
        <v>612.81181506849305</v>
      </c>
    </row>
    <row r="338" spans="1:6" x14ac:dyDescent="0.25">
      <c r="A338" s="14">
        <v>3233</v>
      </c>
      <c r="B338" s="15" t="s">
        <v>32</v>
      </c>
      <c r="C338" s="16">
        <v>0</v>
      </c>
      <c r="D338" s="16">
        <v>0</v>
      </c>
      <c r="E338" s="16">
        <v>80</v>
      </c>
      <c r="F338" s="13" t="s">
        <v>15</v>
      </c>
    </row>
    <row r="339" spans="1:6" x14ac:dyDescent="0.25">
      <c r="A339" s="14">
        <v>3234</v>
      </c>
      <c r="B339" s="15" t="s">
        <v>33</v>
      </c>
      <c r="C339" s="16">
        <v>0</v>
      </c>
      <c r="D339" s="16">
        <v>0</v>
      </c>
      <c r="E339" s="16">
        <v>0</v>
      </c>
      <c r="F339" s="13" t="s">
        <v>15</v>
      </c>
    </row>
    <row r="340" spans="1:6" x14ac:dyDescent="0.25">
      <c r="A340" s="14">
        <v>3235</v>
      </c>
      <c r="B340" s="15" t="s">
        <v>34</v>
      </c>
      <c r="C340" s="16">
        <v>1168</v>
      </c>
      <c r="D340" s="16">
        <v>1168</v>
      </c>
      <c r="E340" s="16">
        <f>508.47-30.69</f>
        <v>477.78000000000003</v>
      </c>
      <c r="F340" s="13">
        <f t="shared" si="72"/>
        <v>40.905821917808218</v>
      </c>
    </row>
    <row r="341" spans="1:6" x14ac:dyDescent="0.25">
      <c r="A341" s="14">
        <v>3236</v>
      </c>
      <c r="B341" s="15" t="s">
        <v>35</v>
      </c>
      <c r="C341" s="16">
        <v>0</v>
      </c>
      <c r="D341" s="16">
        <v>0</v>
      </c>
      <c r="E341" s="16">
        <v>8211.5499999999993</v>
      </c>
      <c r="F341" s="13" t="s">
        <v>15</v>
      </c>
    </row>
    <row r="342" spans="1:6" x14ac:dyDescent="0.25">
      <c r="A342" s="14">
        <v>3237</v>
      </c>
      <c r="B342" s="15" t="s">
        <v>36</v>
      </c>
      <c r="C342" s="16">
        <v>40518</v>
      </c>
      <c r="D342" s="16">
        <v>40518</v>
      </c>
      <c r="E342" s="16">
        <f>23500.88-23.4</f>
        <v>23477.48</v>
      </c>
      <c r="F342" s="13">
        <f t="shared" si="72"/>
        <v>57.943333826941114</v>
      </c>
    </row>
    <row r="343" spans="1:6" x14ac:dyDescent="0.25">
      <c r="A343" s="14">
        <v>3238</v>
      </c>
      <c r="B343" s="15" t="s">
        <v>37</v>
      </c>
      <c r="C343" s="16">
        <v>0</v>
      </c>
      <c r="D343" s="16">
        <v>0</v>
      </c>
      <c r="E343" s="16">
        <v>0</v>
      </c>
      <c r="F343" s="13" t="s">
        <v>15</v>
      </c>
    </row>
    <row r="344" spans="1:6" x14ac:dyDescent="0.25">
      <c r="A344" s="14">
        <v>3239</v>
      </c>
      <c r="B344" s="15" t="s">
        <v>38</v>
      </c>
      <c r="C344" s="16">
        <v>4433</v>
      </c>
      <c r="D344" s="16">
        <v>4433</v>
      </c>
      <c r="E344" s="16">
        <v>1528.98</v>
      </c>
      <c r="F344" s="13">
        <f t="shared" si="72"/>
        <v>34.490863974734943</v>
      </c>
    </row>
    <row r="345" spans="1:6" x14ac:dyDescent="0.25">
      <c r="A345" s="10">
        <v>324</v>
      </c>
      <c r="B345" s="11" t="s">
        <v>39</v>
      </c>
      <c r="C345" s="12">
        <v>0</v>
      </c>
      <c r="D345" s="12">
        <f>D346</f>
        <v>0</v>
      </c>
      <c r="E345" s="12">
        <f>E346</f>
        <v>6959.29</v>
      </c>
      <c r="F345" s="13" t="s">
        <v>15</v>
      </c>
    </row>
    <row r="346" spans="1:6" x14ac:dyDescent="0.25">
      <c r="A346" s="14">
        <v>3241</v>
      </c>
      <c r="B346" s="15" t="s">
        <v>39</v>
      </c>
      <c r="C346" s="16">
        <v>0</v>
      </c>
      <c r="D346" s="16">
        <v>0</v>
      </c>
      <c r="E346" s="16">
        <v>6959.29</v>
      </c>
      <c r="F346" s="13" t="s">
        <v>15</v>
      </c>
    </row>
    <row r="347" spans="1:6" x14ac:dyDescent="0.25">
      <c r="A347" s="10">
        <v>329</v>
      </c>
      <c r="B347" s="11" t="s">
        <v>40</v>
      </c>
      <c r="C347" s="12">
        <f>C348+C349+C350+C351+C352+C353+C354</f>
        <v>1991</v>
      </c>
      <c r="D347" s="12">
        <f>D348+D349+D350+D351+D352+D353+D354</f>
        <v>1991</v>
      </c>
      <c r="E347" s="12">
        <f>E348+E349+E350+E351+E352+E353+E354</f>
        <v>3656.15</v>
      </c>
      <c r="F347" s="13">
        <f t="shared" si="72"/>
        <v>183.6338523355098</v>
      </c>
    </row>
    <row r="348" spans="1:6" x14ac:dyDescent="0.25">
      <c r="A348" s="14">
        <v>3291</v>
      </c>
      <c r="B348" s="15" t="s">
        <v>41</v>
      </c>
      <c r="C348" s="16">
        <v>0</v>
      </c>
      <c r="D348" s="16">
        <v>0</v>
      </c>
      <c r="E348" s="16">
        <v>0</v>
      </c>
      <c r="F348" s="13" t="s">
        <v>15</v>
      </c>
    </row>
    <row r="349" spans="1:6" x14ac:dyDescent="0.25">
      <c r="A349" s="14">
        <v>3292</v>
      </c>
      <c r="B349" s="15" t="s">
        <v>42</v>
      </c>
      <c r="C349" s="16">
        <v>0</v>
      </c>
      <c r="D349" s="16">
        <v>0</v>
      </c>
      <c r="E349" s="16">
        <v>0</v>
      </c>
      <c r="F349" s="13" t="s">
        <v>15</v>
      </c>
    </row>
    <row r="350" spans="1:6" x14ac:dyDescent="0.25">
      <c r="A350" s="14">
        <v>3293</v>
      </c>
      <c r="B350" s="15" t="s">
        <v>43</v>
      </c>
      <c r="C350" s="16">
        <v>0</v>
      </c>
      <c r="D350" s="16">
        <v>0</v>
      </c>
      <c r="E350" s="16">
        <v>0</v>
      </c>
      <c r="F350" s="13" t="s">
        <v>15</v>
      </c>
    </row>
    <row r="351" spans="1:6" x14ac:dyDescent="0.25">
      <c r="A351" s="14">
        <v>3294</v>
      </c>
      <c r="B351" s="15" t="s">
        <v>44</v>
      </c>
      <c r="C351" s="16">
        <v>1593</v>
      </c>
      <c r="D351" s="16">
        <v>1593</v>
      </c>
      <c r="E351" s="16">
        <v>174.15</v>
      </c>
      <c r="F351" s="13">
        <f t="shared" si="72"/>
        <v>10.932203389830509</v>
      </c>
    </row>
    <row r="352" spans="1:6" x14ac:dyDescent="0.25">
      <c r="A352" s="14">
        <v>3295</v>
      </c>
      <c r="B352" s="17" t="s">
        <v>45</v>
      </c>
      <c r="C352" s="16">
        <v>0</v>
      </c>
      <c r="D352" s="16">
        <v>0</v>
      </c>
      <c r="E352" s="16">
        <v>0</v>
      </c>
      <c r="F352" s="13" t="s">
        <v>15</v>
      </c>
    </row>
    <row r="353" spans="1:6" x14ac:dyDescent="0.25">
      <c r="A353" s="14">
        <v>3296</v>
      </c>
      <c r="B353" s="15" t="s">
        <v>46</v>
      </c>
      <c r="C353" s="16">
        <v>0</v>
      </c>
      <c r="D353" s="16">
        <v>0</v>
      </c>
      <c r="E353" s="16">
        <v>0</v>
      </c>
      <c r="F353" s="13" t="s">
        <v>15</v>
      </c>
    </row>
    <row r="354" spans="1:6" x14ac:dyDescent="0.25">
      <c r="A354" s="14">
        <v>3299</v>
      </c>
      <c r="B354" s="15" t="s">
        <v>40</v>
      </c>
      <c r="C354" s="16">
        <v>398</v>
      </c>
      <c r="D354" s="16">
        <v>398</v>
      </c>
      <c r="E354" s="16">
        <v>3482</v>
      </c>
      <c r="F354" s="13">
        <f t="shared" si="72"/>
        <v>874.87437185929639</v>
      </c>
    </row>
    <row r="355" spans="1:6" x14ac:dyDescent="0.25">
      <c r="A355" s="10">
        <v>34</v>
      </c>
      <c r="B355" s="11" t="s">
        <v>47</v>
      </c>
      <c r="C355" s="12">
        <f>C357+C356</f>
        <v>0</v>
      </c>
      <c r="D355" s="12">
        <f>D357+D356</f>
        <v>0</v>
      </c>
      <c r="E355" s="12">
        <f t="shared" ref="E355" si="73">E357+E356</f>
        <v>62.42</v>
      </c>
      <c r="F355" s="13" t="s">
        <v>15</v>
      </c>
    </row>
    <row r="356" spans="1:6" x14ac:dyDescent="0.25">
      <c r="A356" s="22">
        <v>342</v>
      </c>
      <c r="B356" s="11" t="s">
        <v>90</v>
      </c>
      <c r="C356" s="12">
        <v>0</v>
      </c>
      <c r="D356" s="12">
        <v>0</v>
      </c>
      <c r="E356" s="12">
        <v>0</v>
      </c>
      <c r="F356" s="13" t="s">
        <v>15</v>
      </c>
    </row>
    <row r="357" spans="1:6" x14ac:dyDescent="0.25">
      <c r="A357" s="10">
        <v>343</v>
      </c>
      <c r="B357" s="11" t="s">
        <v>48</v>
      </c>
      <c r="C357" s="12">
        <f>C358+C359+C360+C361</f>
        <v>0</v>
      </c>
      <c r="D357" s="12">
        <f>D358+D359+D360+D361</f>
        <v>0</v>
      </c>
      <c r="E357" s="12">
        <f t="shared" ref="E357" si="74">E358+E359+E360+E361</f>
        <v>62.42</v>
      </c>
      <c r="F357" s="13" t="s">
        <v>15</v>
      </c>
    </row>
    <row r="358" spans="1:6" x14ac:dyDescent="0.25">
      <c r="A358" s="14">
        <v>3431</v>
      </c>
      <c r="B358" s="15" t="s">
        <v>49</v>
      </c>
      <c r="C358" s="16">
        <v>0</v>
      </c>
      <c r="D358" s="16">
        <v>0</v>
      </c>
      <c r="E358" s="16">
        <v>56.85</v>
      </c>
      <c r="F358" s="13" t="s">
        <v>15</v>
      </c>
    </row>
    <row r="359" spans="1:6" x14ac:dyDescent="0.25">
      <c r="A359" s="19">
        <v>3432</v>
      </c>
      <c r="B359" s="15" t="s">
        <v>50</v>
      </c>
      <c r="C359" s="16">
        <v>0</v>
      </c>
      <c r="D359" s="16">
        <v>0</v>
      </c>
      <c r="E359" s="16">
        <v>5.57</v>
      </c>
      <c r="F359" s="13" t="s">
        <v>15</v>
      </c>
    </row>
    <row r="360" spans="1:6" x14ac:dyDescent="0.25">
      <c r="A360" s="19">
        <v>3433</v>
      </c>
      <c r="B360" s="15" t="s">
        <v>51</v>
      </c>
      <c r="C360" s="16">
        <v>0</v>
      </c>
      <c r="D360" s="16">
        <v>0</v>
      </c>
      <c r="E360" s="16">
        <v>0</v>
      </c>
      <c r="F360" s="13" t="s">
        <v>15</v>
      </c>
    </row>
    <row r="361" spans="1:6" x14ac:dyDescent="0.25">
      <c r="A361" s="19">
        <v>3434</v>
      </c>
      <c r="B361" s="15" t="s">
        <v>52</v>
      </c>
      <c r="C361" s="16">
        <v>0</v>
      </c>
      <c r="D361" s="16">
        <v>0</v>
      </c>
      <c r="E361" s="16">
        <v>0</v>
      </c>
      <c r="F361" s="13" t="s">
        <v>15</v>
      </c>
    </row>
    <row r="362" spans="1:6" ht="25.5" x14ac:dyDescent="0.25">
      <c r="A362" s="10">
        <v>37</v>
      </c>
      <c r="B362" s="11" t="s">
        <v>53</v>
      </c>
      <c r="C362" s="12">
        <f>C363</f>
        <v>0</v>
      </c>
      <c r="D362" s="12">
        <f>D363</f>
        <v>0</v>
      </c>
      <c r="E362" s="12">
        <f>E363</f>
        <v>1105.98</v>
      </c>
      <c r="F362" s="13" t="s">
        <v>15</v>
      </c>
    </row>
    <row r="363" spans="1:6" x14ac:dyDescent="0.25">
      <c r="A363" s="14">
        <v>3721</v>
      </c>
      <c r="B363" s="15" t="s">
        <v>54</v>
      </c>
      <c r="C363" s="16">
        <v>0</v>
      </c>
      <c r="D363" s="16">
        <v>0</v>
      </c>
      <c r="E363" s="16">
        <v>1105.98</v>
      </c>
      <c r="F363" s="13" t="s">
        <v>15</v>
      </c>
    </row>
    <row r="364" spans="1:6" x14ac:dyDescent="0.25">
      <c r="A364" s="10">
        <v>38</v>
      </c>
      <c r="B364" s="11" t="s">
        <v>55</v>
      </c>
      <c r="C364" s="12">
        <f>C365</f>
        <v>2654</v>
      </c>
      <c r="D364" s="12">
        <f>D365</f>
        <v>2654</v>
      </c>
      <c r="E364" s="12">
        <f>E365</f>
        <v>0</v>
      </c>
      <c r="F364" s="13">
        <f t="shared" si="72"/>
        <v>0</v>
      </c>
    </row>
    <row r="365" spans="1:6" x14ac:dyDescent="0.25">
      <c r="A365" s="14">
        <v>3811</v>
      </c>
      <c r="B365" s="15" t="s">
        <v>97</v>
      </c>
      <c r="C365" s="16">
        <v>2654</v>
      </c>
      <c r="D365" s="16">
        <v>2654</v>
      </c>
      <c r="E365" s="16">
        <v>0</v>
      </c>
      <c r="F365" s="13">
        <f t="shared" si="72"/>
        <v>0</v>
      </c>
    </row>
    <row r="366" spans="1:6" x14ac:dyDescent="0.25">
      <c r="A366" s="10">
        <v>42</v>
      </c>
      <c r="B366" s="20" t="s">
        <v>57</v>
      </c>
      <c r="C366" s="12">
        <f>C367+C374</f>
        <v>46471</v>
      </c>
      <c r="D366" s="12">
        <f>D367+D374</f>
        <v>46471</v>
      </c>
      <c r="E366" s="12">
        <f>E367+E374</f>
        <v>4601.18</v>
      </c>
      <c r="F366" s="13">
        <f t="shared" si="72"/>
        <v>9.901185685696456</v>
      </c>
    </row>
    <row r="367" spans="1:6" x14ac:dyDescent="0.25">
      <c r="A367" s="10">
        <v>422</v>
      </c>
      <c r="B367" s="20" t="s">
        <v>58</v>
      </c>
      <c r="C367" s="12">
        <f>C368+C369+C370+C371+C372+C373</f>
        <v>46471</v>
      </c>
      <c r="D367" s="12">
        <f>D368+D369+D370+D371+D372+D373</f>
        <v>46471</v>
      </c>
      <c r="E367" s="12">
        <f t="shared" ref="E367" si="75">E368+E369+E370+E371+E372+E373</f>
        <v>4601.18</v>
      </c>
      <c r="F367" s="13">
        <f t="shared" si="72"/>
        <v>9.901185685696456</v>
      </c>
    </row>
    <row r="368" spans="1:6" x14ac:dyDescent="0.25">
      <c r="A368" s="14">
        <v>4221</v>
      </c>
      <c r="B368" s="21" t="s">
        <v>59</v>
      </c>
      <c r="C368" s="16">
        <v>22563</v>
      </c>
      <c r="D368" s="16">
        <v>22563</v>
      </c>
      <c r="E368" s="16">
        <f>6749.8-2408.75</f>
        <v>4341.05</v>
      </c>
      <c r="F368" s="13">
        <f t="shared" si="72"/>
        <v>19.239684439126002</v>
      </c>
    </row>
    <row r="369" spans="1:6" x14ac:dyDescent="0.25">
      <c r="A369" s="14">
        <v>4222</v>
      </c>
      <c r="B369" s="21" t="s">
        <v>60</v>
      </c>
      <c r="C369" s="16">
        <v>0</v>
      </c>
      <c r="D369" s="16">
        <v>0</v>
      </c>
      <c r="E369" s="16">
        <v>0</v>
      </c>
      <c r="F369" s="13" t="s">
        <v>15</v>
      </c>
    </row>
    <row r="370" spans="1:6" x14ac:dyDescent="0.25">
      <c r="A370" s="14">
        <v>4223</v>
      </c>
      <c r="B370" s="21" t="s">
        <v>61</v>
      </c>
      <c r="C370" s="16">
        <v>6636</v>
      </c>
      <c r="D370" s="16">
        <v>6636</v>
      </c>
      <c r="E370" s="16">
        <v>260.13</v>
      </c>
      <c r="F370" s="13">
        <f t="shared" si="72"/>
        <v>3.9199819168173597</v>
      </c>
    </row>
    <row r="371" spans="1:6" x14ac:dyDescent="0.25">
      <c r="A371" s="14">
        <v>4224</v>
      </c>
      <c r="B371" s="21" t="s">
        <v>62</v>
      </c>
      <c r="C371" s="16">
        <v>9423</v>
      </c>
      <c r="D371" s="16">
        <v>9423</v>
      </c>
      <c r="E371" s="16">
        <v>0</v>
      </c>
      <c r="F371" s="13">
        <f t="shared" si="72"/>
        <v>0</v>
      </c>
    </row>
    <row r="372" spans="1:6" x14ac:dyDescent="0.25">
      <c r="A372" s="14">
        <v>4225</v>
      </c>
      <c r="B372" s="21" t="s">
        <v>63</v>
      </c>
      <c r="C372" s="16">
        <v>7849</v>
      </c>
      <c r="D372" s="16">
        <v>7849</v>
      </c>
      <c r="E372" s="16">
        <v>0</v>
      </c>
      <c r="F372" s="13">
        <f t="shared" si="72"/>
        <v>0</v>
      </c>
    </row>
    <row r="373" spans="1:6" x14ac:dyDescent="0.25">
      <c r="A373" s="19">
        <v>4227</v>
      </c>
      <c r="B373" s="21" t="s">
        <v>64</v>
      </c>
      <c r="C373" s="16">
        <v>0</v>
      </c>
      <c r="D373" s="16">
        <v>0</v>
      </c>
      <c r="E373" s="16">
        <v>0</v>
      </c>
      <c r="F373" s="13" t="s">
        <v>15</v>
      </c>
    </row>
    <row r="374" spans="1:6" x14ac:dyDescent="0.25">
      <c r="A374" s="10">
        <v>424</v>
      </c>
      <c r="B374" s="20" t="s">
        <v>65</v>
      </c>
      <c r="C374" s="12">
        <v>0</v>
      </c>
      <c r="D374" s="12">
        <v>0</v>
      </c>
      <c r="E374" s="12">
        <v>0</v>
      </c>
      <c r="F374" s="13" t="s">
        <v>15</v>
      </c>
    </row>
    <row r="375" spans="1:6" x14ac:dyDescent="0.25">
      <c r="A375" s="10">
        <v>45</v>
      </c>
      <c r="B375" s="20" t="s">
        <v>66</v>
      </c>
      <c r="C375" s="12">
        <f>C376+C377</f>
        <v>4645</v>
      </c>
      <c r="D375" s="12">
        <f>D376+D377</f>
        <v>4645</v>
      </c>
      <c r="E375" s="12">
        <f>E376+E377</f>
        <v>0</v>
      </c>
      <c r="F375" s="13">
        <f t="shared" si="72"/>
        <v>0</v>
      </c>
    </row>
    <row r="376" spans="1:6" x14ac:dyDescent="0.25">
      <c r="A376" s="14">
        <v>451</v>
      </c>
      <c r="B376" s="21" t="s">
        <v>67</v>
      </c>
      <c r="C376" s="16">
        <v>0</v>
      </c>
      <c r="D376" s="16">
        <v>0</v>
      </c>
      <c r="E376" s="16">
        <v>0</v>
      </c>
      <c r="F376" s="13" t="s">
        <v>15</v>
      </c>
    </row>
    <row r="377" spans="1:6" x14ac:dyDescent="0.25">
      <c r="A377" s="14">
        <v>452</v>
      </c>
      <c r="B377" s="21" t="s">
        <v>68</v>
      </c>
      <c r="C377" s="16">
        <v>4645</v>
      </c>
      <c r="D377" s="16">
        <v>4645</v>
      </c>
      <c r="E377" s="16">
        <v>0</v>
      </c>
      <c r="F377" s="13">
        <f t="shared" si="72"/>
        <v>0</v>
      </c>
    </row>
    <row r="378" spans="1:6" x14ac:dyDescent="0.25">
      <c r="A378" s="8" t="s">
        <v>98</v>
      </c>
      <c r="B378" s="9"/>
      <c r="C378" s="6">
        <f>C379+C386+C418+C422+C424+C427+C429+C431+C437</f>
        <v>536852</v>
      </c>
      <c r="D378" s="6">
        <f t="shared" ref="D378:E378" si="76">D379+D386+D418+D422+D424+D427+D429+D431+D437</f>
        <v>536852</v>
      </c>
      <c r="E378" s="6">
        <f t="shared" si="76"/>
        <v>691903.33</v>
      </c>
      <c r="F378" s="7">
        <f>E378/D378*100</f>
        <v>128.88157816306912</v>
      </c>
    </row>
    <row r="379" spans="1:6" x14ac:dyDescent="0.25">
      <c r="A379" s="10">
        <v>31</v>
      </c>
      <c r="B379" s="11" t="s">
        <v>7</v>
      </c>
      <c r="C379" s="12">
        <f>C380+C382+C384</f>
        <v>262190</v>
      </c>
      <c r="D379" s="12">
        <f>D380+D382+D384</f>
        <v>262190</v>
      </c>
      <c r="E379" s="12">
        <f>E380+E382+E384</f>
        <v>353040.72000000003</v>
      </c>
      <c r="F379" s="13">
        <f>E379/D379*100</f>
        <v>134.65071894427706</v>
      </c>
    </row>
    <row r="380" spans="1:6" x14ac:dyDescent="0.25">
      <c r="A380" s="10">
        <v>311</v>
      </c>
      <c r="B380" s="10" t="s">
        <v>8</v>
      </c>
      <c r="C380" s="12">
        <f t="shared" ref="C380:E380" si="77">C381</f>
        <v>218973</v>
      </c>
      <c r="D380" s="12">
        <f t="shared" si="77"/>
        <v>218973</v>
      </c>
      <c r="E380" s="12">
        <f t="shared" si="77"/>
        <v>294369.77</v>
      </c>
      <c r="F380" s="13">
        <f t="shared" ref="F380:F390" si="78">E380/D380*100</f>
        <v>134.43199389879118</v>
      </c>
    </row>
    <row r="381" spans="1:6" x14ac:dyDescent="0.25">
      <c r="A381" s="14">
        <v>3111</v>
      </c>
      <c r="B381" s="15" t="s">
        <v>9</v>
      </c>
      <c r="C381" s="16">
        <v>218973</v>
      </c>
      <c r="D381" s="16">
        <v>218973</v>
      </c>
      <c r="E381" s="16">
        <v>294369.77</v>
      </c>
      <c r="F381" s="13">
        <f t="shared" si="78"/>
        <v>134.43199389879118</v>
      </c>
    </row>
    <row r="382" spans="1:6" x14ac:dyDescent="0.25">
      <c r="A382" s="10">
        <v>312</v>
      </c>
      <c r="B382" s="11" t="s">
        <v>11</v>
      </c>
      <c r="C382" s="12">
        <f>C383</f>
        <v>7087</v>
      </c>
      <c r="D382" s="12">
        <f>D383</f>
        <v>7087</v>
      </c>
      <c r="E382" s="12">
        <f>E383</f>
        <v>10100</v>
      </c>
      <c r="F382" s="13">
        <f t="shared" si="78"/>
        <v>142.51446310145337</v>
      </c>
    </row>
    <row r="383" spans="1:6" x14ac:dyDescent="0.25">
      <c r="A383" s="14">
        <v>3121</v>
      </c>
      <c r="B383" s="15" t="s">
        <v>11</v>
      </c>
      <c r="C383" s="16">
        <v>7087</v>
      </c>
      <c r="D383" s="16">
        <v>7087</v>
      </c>
      <c r="E383" s="16">
        <v>10100</v>
      </c>
      <c r="F383" s="13">
        <f t="shared" si="78"/>
        <v>142.51446310145337</v>
      </c>
    </row>
    <row r="384" spans="1:6" x14ac:dyDescent="0.25">
      <c r="A384" s="10">
        <v>313</v>
      </c>
      <c r="B384" s="11" t="s">
        <v>12</v>
      </c>
      <c r="C384" s="12">
        <f t="shared" ref="C384:E384" si="79">C385</f>
        <v>36130</v>
      </c>
      <c r="D384" s="12">
        <f t="shared" si="79"/>
        <v>36130</v>
      </c>
      <c r="E384" s="12">
        <f t="shared" si="79"/>
        <v>48570.95</v>
      </c>
      <c r="F384" s="13">
        <f t="shared" si="78"/>
        <v>134.43384998616108</v>
      </c>
    </row>
    <row r="385" spans="1:6" x14ac:dyDescent="0.25">
      <c r="A385" s="14">
        <v>3132</v>
      </c>
      <c r="B385" s="15" t="s">
        <v>13</v>
      </c>
      <c r="C385" s="16">
        <v>36130</v>
      </c>
      <c r="D385" s="16">
        <v>36130</v>
      </c>
      <c r="E385" s="16">
        <v>48570.95</v>
      </c>
      <c r="F385" s="13">
        <f t="shared" si="78"/>
        <v>134.43384998616108</v>
      </c>
    </row>
    <row r="386" spans="1:6" x14ac:dyDescent="0.25">
      <c r="A386" s="10">
        <v>32</v>
      </c>
      <c r="B386" s="11" t="s">
        <v>16</v>
      </c>
      <c r="C386" s="12">
        <f>C387+C392+C399+C409+C411</f>
        <v>245012</v>
      </c>
      <c r="D386" s="12">
        <f>D387+D392+D399+D409+D411</f>
        <v>245012</v>
      </c>
      <c r="E386" s="12">
        <f>E387+E392+E399+E409+E411</f>
        <v>264245.3</v>
      </c>
      <c r="F386" s="13">
        <f t="shared" si="78"/>
        <v>107.84994204365499</v>
      </c>
    </row>
    <row r="387" spans="1:6" x14ac:dyDescent="0.25">
      <c r="A387" s="10">
        <v>321</v>
      </c>
      <c r="B387" s="11" t="s">
        <v>17</v>
      </c>
      <c r="C387" s="12">
        <f>C388+C389+C390+C391</f>
        <v>60101</v>
      </c>
      <c r="D387" s="12">
        <f>D388+D389+D390+D391</f>
        <v>60101</v>
      </c>
      <c r="E387" s="12">
        <f>E388+E389+E390+E391</f>
        <v>65229.99</v>
      </c>
      <c r="F387" s="13">
        <f t="shared" si="78"/>
        <v>108.53395118217665</v>
      </c>
    </row>
    <row r="388" spans="1:6" x14ac:dyDescent="0.25">
      <c r="A388" s="14">
        <v>3211</v>
      </c>
      <c r="B388" s="15" t="s">
        <v>18</v>
      </c>
      <c r="C388" s="16">
        <v>43765</v>
      </c>
      <c r="D388" s="16">
        <v>43765</v>
      </c>
      <c r="E388" s="16">
        <v>43812.87</v>
      </c>
      <c r="F388" s="13">
        <f t="shared" si="78"/>
        <v>100.10937964126585</v>
      </c>
    </row>
    <row r="389" spans="1:6" x14ac:dyDescent="0.25">
      <c r="A389" s="14">
        <v>3212</v>
      </c>
      <c r="B389" s="15" t="s">
        <v>19</v>
      </c>
      <c r="C389" s="16">
        <v>6154</v>
      </c>
      <c r="D389" s="16">
        <v>6154</v>
      </c>
      <c r="E389" s="16">
        <v>6255.45</v>
      </c>
      <c r="F389" s="13">
        <f t="shared" si="78"/>
        <v>101.64852128696782</v>
      </c>
    </row>
    <row r="390" spans="1:6" x14ac:dyDescent="0.25">
      <c r="A390" s="14">
        <v>3213</v>
      </c>
      <c r="B390" s="15" t="s">
        <v>20</v>
      </c>
      <c r="C390" s="16">
        <v>10182</v>
      </c>
      <c r="D390" s="16">
        <v>10182</v>
      </c>
      <c r="E390" s="16">
        <v>15161.67</v>
      </c>
      <c r="F390" s="13">
        <f t="shared" si="78"/>
        <v>148.90659988214497</v>
      </c>
    </row>
    <row r="391" spans="1:6" x14ac:dyDescent="0.25">
      <c r="A391" s="14">
        <v>3214</v>
      </c>
      <c r="B391" s="15" t="s">
        <v>21</v>
      </c>
      <c r="C391" s="16">
        <v>0</v>
      </c>
      <c r="D391" s="16">
        <v>0</v>
      </c>
      <c r="E391" s="16">
        <v>0</v>
      </c>
      <c r="F391" s="13" t="s">
        <v>15</v>
      </c>
    </row>
    <row r="392" spans="1:6" x14ac:dyDescent="0.25">
      <c r="A392" s="10">
        <v>322</v>
      </c>
      <c r="B392" s="11" t="s">
        <v>22</v>
      </c>
      <c r="C392" s="12">
        <f>C393+C394+C395+C396+C397+C398</f>
        <v>137907</v>
      </c>
      <c r="D392" s="12">
        <f>D393+D394+D395+D396+D397+D398</f>
        <v>137907</v>
      </c>
      <c r="E392" s="12">
        <f>E393+E394+E395+E396+E397+E398</f>
        <v>133555.16</v>
      </c>
      <c r="F392" s="13">
        <f t="shared" ref="F392:F393" si="80">E392/D392*100</f>
        <v>96.844366130798292</v>
      </c>
    </row>
    <row r="393" spans="1:6" x14ac:dyDescent="0.25">
      <c r="A393" s="14">
        <v>3221</v>
      </c>
      <c r="B393" s="15" t="s">
        <v>23</v>
      </c>
      <c r="C393" s="16">
        <v>398</v>
      </c>
      <c r="D393" s="16">
        <v>398</v>
      </c>
      <c r="E393" s="16">
        <f>850.99-60.53</f>
        <v>790.46</v>
      </c>
      <c r="F393" s="13">
        <f t="shared" si="80"/>
        <v>198.60804020100505</v>
      </c>
    </row>
    <row r="394" spans="1:6" x14ac:dyDescent="0.25">
      <c r="A394" s="14">
        <v>3222</v>
      </c>
      <c r="B394" s="15" t="s">
        <v>24</v>
      </c>
      <c r="C394" s="16">
        <v>130382</v>
      </c>
      <c r="D394" s="16">
        <v>130382</v>
      </c>
      <c r="E394" s="16">
        <f>113700.37-4859.97</f>
        <v>108840.4</v>
      </c>
      <c r="F394" s="13">
        <f>E394/D394*100</f>
        <v>83.478087466061254</v>
      </c>
    </row>
    <row r="395" spans="1:6" x14ac:dyDescent="0.25">
      <c r="A395" s="14">
        <v>3223</v>
      </c>
      <c r="B395" s="15" t="s">
        <v>25</v>
      </c>
      <c r="C395" s="16">
        <v>3849</v>
      </c>
      <c r="D395" s="16">
        <v>3849</v>
      </c>
      <c r="E395" s="16">
        <f>1910.83-100.2</f>
        <v>1810.6299999999999</v>
      </c>
      <c r="F395" s="13">
        <f t="shared" ref="F395" si="81">E395/D395*100</f>
        <v>47.041569238763316</v>
      </c>
    </row>
    <row r="396" spans="1:6" x14ac:dyDescent="0.25">
      <c r="A396" s="14">
        <v>3224</v>
      </c>
      <c r="B396" s="15" t="s">
        <v>26</v>
      </c>
      <c r="C396" s="16">
        <v>0</v>
      </c>
      <c r="D396" s="16">
        <v>0</v>
      </c>
      <c r="E396" s="16">
        <v>20951.43</v>
      </c>
      <c r="F396" s="13" t="s">
        <v>15</v>
      </c>
    </row>
    <row r="397" spans="1:6" x14ac:dyDescent="0.25">
      <c r="A397" s="14">
        <v>3225</v>
      </c>
      <c r="B397" s="15" t="s">
        <v>27</v>
      </c>
      <c r="C397" s="16">
        <v>2880</v>
      </c>
      <c r="D397" s="16">
        <v>2880</v>
      </c>
      <c r="E397" s="16">
        <v>1162.24</v>
      </c>
      <c r="F397" s="13">
        <f t="shared" ref="F397:F402" si="82">E397/D397*100</f>
        <v>40.355555555555554</v>
      </c>
    </row>
    <row r="398" spans="1:6" x14ac:dyDescent="0.25">
      <c r="A398" s="14">
        <v>3227</v>
      </c>
      <c r="B398" s="15" t="s">
        <v>28</v>
      </c>
      <c r="C398" s="16">
        <v>398</v>
      </c>
      <c r="D398" s="16">
        <v>398</v>
      </c>
      <c r="E398" s="16">
        <v>0</v>
      </c>
      <c r="F398" s="13">
        <f t="shared" si="82"/>
        <v>0</v>
      </c>
    </row>
    <row r="399" spans="1:6" x14ac:dyDescent="0.25">
      <c r="A399" s="10">
        <v>323</v>
      </c>
      <c r="B399" s="11" t="s">
        <v>29</v>
      </c>
      <c r="C399" s="12">
        <f>C400+C401+C402+C403+C404+C405+C406+C407+C408</f>
        <v>43022</v>
      </c>
      <c r="D399" s="12">
        <f>D400+D401+D402+D403+D404+D405+D406+D407+D408</f>
        <v>43022</v>
      </c>
      <c r="E399" s="12">
        <f>E400+E401+E402+E403+E404+E405+E406+E407+E408</f>
        <v>60032.99</v>
      </c>
      <c r="F399" s="13">
        <f t="shared" si="82"/>
        <v>139.54021198456604</v>
      </c>
    </row>
    <row r="400" spans="1:6" x14ac:dyDescent="0.25">
      <c r="A400" s="14">
        <v>3231</v>
      </c>
      <c r="B400" s="15" t="s">
        <v>30</v>
      </c>
      <c r="C400" s="16">
        <v>66</v>
      </c>
      <c r="D400" s="16">
        <v>66</v>
      </c>
      <c r="E400" s="16">
        <f>616.96-11.81</f>
        <v>605.15000000000009</v>
      </c>
      <c r="F400" s="13">
        <f t="shared" si="82"/>
        <v>916.89393939393949</v>
      </c>
    </row>
    <row r="401" spans="1:6" x14ac:dyDescent="0.25">
      <c r="A401" s="14">
        <v>3232</v>
      </c>
      <c r="B401" s="15" t="s">
        <v>31</v>
      </c>
      <c r="C401" s="16">
        <v>20557</v>
      </c>
      <c r="D401" s="16">
        <v>20557</v>
      </c>
      <c r="E401" s="16">
        <f>20993.4-819.64</f>
        <v>20173.760000000002</v>
      </c>
      <c r="F401" s="13">
        <f t="shared" si="82"/>
        <v>98.135720192635119</v>
      </c>
    </row>
    <row r="402" spans="1:6" x14ac:dyDescent="0.25">
      <c r="A402" s="14">
        <v>3233</v>
      </c>
      <c r="B402" s="15" t="s">
        <v>32</v>
      </c>
      <c r="C402" s="16">
        <v>995</v>
      </c>
      <c r="D402" s="16">
        <v>995</v>
      </c>
      <c r="E402" s="16">
        <f>8806.36-2850</f>
        <v>5956.3600000000006</v>
      </c>
      <c r="F402" s="13">
        <f t="shared" si="82"/>
        <v>598.62914572864327</v>
      </c>
    </row>
    <row r="403" spans="1:6" x14ac:dyDescent="0.25">
      <c r="A403" s="14">
        <v>3234</v>
      </c>
      <c r="B403" s="15" t="s">
        <v>33</v>
      </c>
      <c r="C403" s="16">
        <v>0</v>
      </c>
      <c r="D403" s="16">
        <v>0</v>
      </c>
      <c r="E403" s="16">
        <v>0</v>
      </c>
      <c r="F403" s="13" t="s">
        <v>15</v>
      </c>
    </row>
    <row r="404" spans="1:6" x14ac:dyDescent="0.25">
      <c r="A404" s="14">
        <v>3235</v>
      </c>
      <c r="B404" s="15" t="s">
        <v>34</v>
      </c>
      <c r="C404" s="16">
        <v>2425</v>
      </c>
      <c r="D404" s="16">
        <v>2425</v>
      </c>
      <c r="E404" s="16">
        <v>2108.25</v>
      </c>
      <c r="F404" s="13">
        <f t="shared" ref="F404" si="83">E404/D404*100</f>
        <v>86.9381443298969</v>
      </c>
    </row>
    <row r="405" spans="1:6" x14ac:dyDescent="0.25">
      <c r="A405" s="14">
        <v>3236</v>
      </c>
      <c r="B405" s="15" t="s">
        <v>35</v>
      </c>
      <c r="C405" s="16">
        <v>0</v>
      </c>
      <c r="D405" s="16">
        <v>0</v>
      </c>
      <c r="E405" s="16">
        <v>16586.23</v>
      </c>
      <c r="F405" s="13" t="s">
        <v>15</v>
      </c>
    </row>
    <row r="406" spans="1:6" x14ac:dyDescent="0.25">
      <c r="A406" s="14">
        <v>3237</v>
      </c>
      <c r="B406" s="15" t="s">
        <v>36</v>
      </c>
      <c r="C406" s="16">
        <v>18979</v>
      </c>
      <c r="D406" s="16">
        <v>18979</v>
      </c>
      <c r="E406" s="16">
        <v>11799.7</v>
      </c>
      <c r="F406" s="13">
        <f t="shared" ref="F406" si="84">E406/D406*100</f>
        <v>62.172401074872226</v>
      </c>
    </row>
    <row r="407" spans="1:6" x14ac:dyDescent="0.25">
      <c r="A407" s="14">
        <v>3238</v>
      </c>
      <c r="B407" s="15" t="s">
        <v>37</v>
      </c>
      <c r="C407" s="16">
        <v>0</v>
      </c>
      <c r="D407" s="16">
        <v>0</v>
      </c>
      <c r="E407" s="16">
        <f>1682.91-490</f>
        <v>1192.9100000000001</v>
      </c>
      <c r="F407" s="13" t="s">
        <v>15</v>
      </c>
    </row>
    <row r="408" spans="1:6" x14ac:dyDescent="0.25">
      <c r="A408" s="14">
        <v>3239</v>
      </c>
      <c r="B408" s="15" t="s">
        <v>38</v>
      </c>
      <c r="C408" s="16">
        <v>0</v>
      </c>
      <c r="D408" s="16">
        <v>0</v>
      </c>
      <c r="E408" s="16">
        <f>1838.96-228.33</f>
        <v>1610.63</v>
      </c>
      <c r="F408" s="13" t="s">
        <v>15</v>
      </c>
    </row>
    <row r="409" spans="1:6" x14ac:dyDescent="0.25">
      <c r="A409" s="10">
        <v>324</v>
      </c>
      <c r="B409" s="11" t="s">
        <v>39</v>
      </c>
      <c r="C409" s="12">
        <f>C410</f>
        <v>0</v>
      </c>
      <c r="D409" s="12">
        <f>D410</f>
        <v>0</v>
      </c>
      <c r="E409" s="12">
        <f>E410</f>
        <v>4380.3999999999996</v>
      </c>
      <c r="F409" s="13" t="s">
        <v>15</v>
      </c>
    </row>
    <row r="410" spans="1:6" x14ac:dyDescent="0.25">
      <c r="A410" s="14">
        <v>3241</v>
      </c>
      <c r="B410" s="15" t="s">
        <v>39</v>
      </c>
      <c r="C410" s="16">
        <v>0</v>
      </c>
      <c r="D410" s="16">
        <v>0</v>
      </c>
      <c r="E410" s="16">
        <v>4380.3999999999996</v>
      </c>
      <c r="F410" s="13" t="s">
        <v>15</v>
      </c>
    </row>
    <row r="411" spans="1:6" x14ac:dyDescent="0.25">
      <c r="A411" s="10">
        <v>329</v>
      </c>
      <c r="B411" s="11" t="s">
        <v>40</v>
      </c>
      <c r="C411" s="12">
        <f>C412+C413+C414+C415+C416+C417</f>
        <v>3982</v>
      </c>
      <c r="D411" s="12">
        <f>D412+D413+D414+D415+D416+D417</f>
        <v>3982</v>
      </c>
      <c r="E411" s="12">
        <f t="shared" ref="E411" si="85">E412+E413+E414+E415+E416+E417</f>
        <v>1046.76</v>
      </c>
      <c r="F411" s="13">
        <f t="shared" ref="F411" si="86">E411/D411*100</f>
        <v>26.287292817679557</v>
      </c>
    </row>
    <row r="412" spans="1:6" x14ac:dyDescent="0.25">
      <c r="A412" s="14">
        <v>3291</v>
      </c>
      <c r="B412" s="15" t="s">
        <v>41</v>
      </c>
      <c r="C412" s="16">
        <v>0</v>
      </c>
      <c r="D412" s="16">
        <v>0</v>
      </c>
      <c r="E412" s="16">
        <v>0</v>
      </c>
      <c r="F412" s="13" t="s">
        <v>15</v>
      </c>
    </row>
    <row r="413" spans="1:6" x14ac:dyDescent="0.25">
      <c r="A413" s="14">
        <v>3292</v>
      </c>
      <c r="B413" s="15" t="s">
        <v>42</v>
      </c>
      <c r="C413" s="16">
        <v>0</v>
      </c>
      <c r="D413" s="16">
        <v>0</v>
      </c>
      <c r="E413" s="16">
        <v>0</v>
      </c>
      <c r="F413" s="13" t="s">
        <v>15</v>
      </c>
    </row>
    <row r="414" spans="1:6" x14ac:dyDescent="0.25">
      <c r="A414" s="14">
        <v>3293</v>
      </c>
      <c r="B414" s="15" t="s">
        <v>43</v>
      </c>
      <c r="C414" s="16">
        <v>3982</v>
      </c>
      <c r="D414" s="16">
        <v>3982</v>
      </c>
      <c r="E414" s="16">
        <v>502.61</v>
      </c>
      <c r="F414" s="13">
        <f t="shared" ref="F414" si="87">E414/D414*100</f>
        <v>12.622049221496736</v>
      </c>
    </row>
    <row r="415" spans="1:6" x14ac:dyDescent="0.25">
      <c r="A415" s="14">
        <v>3294</v>
      </c>
      <c r="B415" s="15" t="s">
        <v>44</v>
      </c>
      <c r="C415" s="16">
        <v>0</v>
      </c>
      <c r="D415" s="16">
        <v>0</v>
      </c>
      <c r="E415" s="16">
        <v>544.15</v>
      </c>
      <c r="F415" s="13" t="s">
        <v>15</v>
      </c>
    </row>
    <row r="416" spans="1:6" x14ac:dyDescent="0.25">
      <c r="A416" s="14">
        <v>3295</v>
      </c>
      <c r="B416" s="17" t="s">
        <v>45</v>
      </c>
      <c r="C416" s="16">
        <v>0</v>
      </c>
      <c r="D416" s="16">
        <v>0</v>
      </c>
      <c r="E416" s="16">
        <v>0</v>
      </c>
      <c r="F416" s="13" t="s">
        <v>15</v>
      </c>
    </row>
    <row r="417" spans="1:6" x14ac:dyDescent="0.25">
      <c r="A417" s="14">
        <v>3299</v>
      </c>
      <c r="B417" s="15" t="s">
        <v>40</v>
      </c>
      <c r="C417" s="16">
        <v>0</v>
      </c>
      <c r="D417" s="16">
        <v>0</v>
      </c>
      <c r="E417" s="16">
        <v>0</v>
      </c>
      <c r="F417" s="13" t="s">
        <v>15</v>
      </c>
    </row>
    <row r="418" spans="1:6" x14ac:dyDescent="0.25">
      <c r="A418" s="10">
        <v>34</v>
      </c>
      <c r="B418" s="11" t="s">
        <v>47</v>
      </c>
      <c r="C418" s="12">
        <f t="shared" ref="C418:E418" si="88">C419</f>
        <v>0</v>
      </c>
      <c r="D418" s="12">
        <f t="shared" si="88"/>
        <v>0</v>
      </c>
      <c r="E418" s="12">
        <f t="shared" si="88"/>
        <v>621.84</v>
      </c>
      <c r="F418" s="13" t="s">
        <v>15</v>
      </c>
    </row>
    <row r="419" spans="1:6" x14ac:dyDescent="0.25">
      <c r="A419" s="10">
        <v>343</v>
      </c>
      <c r="B419" s="11" t="s">
        <v>48</v>
      </c>
      <c r="C419" s="12">
        <f t="shared" ref="C419:E419" si="89">C420+C421</f>
        <v>0</v>
      </c>
      <c r="D419" s="12">
        <f t="shared" si="89"/>
        <v>0</v>
      </c>
      <c r="E419" s="12">
        <f t="shared" si="89"/>
        <v>621.84</v>
      </c>
      <c r="F419" s="13" t="s">
        <v>15</v>
      </c>
    </row>
    <row r="420" spans="1:6" x14ac:dyDescent="0.25">
      <c r="A420" s="14">
        <v>3431</v>
      </c>
      <c r="B420" s="15" t="s">
        <v>49</v>
      </c>
      <c r="C420" s="16">
        <v>0</v>
      </c>
      <c r="D420" s="16">
        <v>0</v>
      </c>
      <c r="E420" s="16">
        <v>356.37</v>
      </c>
      <c r="F420" s="13" t="s">
        <v>15</v>
      </c>
    </row>
    <row r="421" spans="1:6" x14ac:dyDescent="0.25">
      <c r="A421" s="19">
        <v>3432</v>
      </c>
      <c r="B421" s="15" t="s">
        <v>50</v>
      </c>
      <c r="C421" s="16">
        <v>0</v>
      </c>
      <c r="D421" s="16">
        <v>0</v>
      </c>
      <c r="E421" s="16">
        <v>265.47000000000003</v>
      </c>
      <c r="F421" s="13" t="s">
        <v>15</v>
      </c>
    </row>
    <row r="422" spans="1:6" x14ac:dyDescent="0.25">
      <c r="A422" s="22">
        <v>36</v>
      </c>
      <c r="B422" s="11" t="s">
        <v>77</v>
      </c>
      <c r="C422" s="12">
        <f>C423</f>
        <v>0</v>
      </c>
      <c r="D422" s="12">
        <f>D423</f>
        <v>0</v>
      </c>
      <c r="E422" s="12">
        <f t="shared" ref="E422" si="90">E423</f>
        <v>0</v>
      </c>
      <c r="F422" s="13" t="s">
        <v>15</v>
      </c>
    </row>
    <row r="423" spans="1:6" x14ac:dyDescent="0.25">
      <c r="A423" s="19">
        <v>369</v>
      </c>
      <c r="B423" s="15" t="s">
        <v>78</v>
      </c>
      <c r="C423" s="16">
        <v>0</v>
      </c>
      <c r="D423" s="16">
        <v>0</v>
      </c>
      <c r="E423" s="16">
        <v>0</v>
      </c>
      <c r="F423" s="13" t="s">
        <v>15</v>
      </c>
    </row>
    <row r="424" spans="1:6" ht="25.5" x14ac:dyDescent="0.25">
      <c r="A424" s="23">
        <v>37</v>
      </c>
      <c r="B424" s="24" t="s">
        <v>53</v>
      </c>
      <c r="C424" s="12">
        <f t="shared" ref="C424:E425" si="91">C425</f>
        <v>6291</v>
      </c>
      <c r="D424" s="12">
        <f t="shared" si="91"/>
        <v>6291</v>
      </c>
      <c r="E424" s="12">
        <f t="shared" si="91"/>
        <v>2820.36</v>
      </c>
      <c r="F424" s="13">
        <f t="shared" ref="F424:F426" si="92">E424/D424*100</f>
        <v>44.831664282308061</v>
      </c>
    </row>
    <row r="425" spans="1:6" x14ac:dyDescent="0.25">
      <c r="A425" s="23">
        <v>372</v>
      </c>
      <c r="B425" s="24" t="s">
        <v>54</v>
      </c>
      <c r="C425" s="12">
        <f t="shared" si="91"/>
        <v>6291</v>
      </c>
      <c r="D425" s="12">
        <f t="shared" si="91"/>
        <v>6291</v>
      </c>
      <c r="E425" s="12">
        <f t="shared" si="91"/>
        <v>2820.36</v>
      </c>
      <c r="F425" s="13">
        <f t="shared" si="92"/>
        <v>44.831664282308061</v>
      </c>
    </row>
    <row r="426" spans="1:6" x14ac:dyDescent="0.25">
      <c r="A426" s="25">
        <v>3721</v>
      </c>
      <c r="B426" s="26" t="s">
        <v>82</v>
      </c>
      <c r="C426" s="16">
        <v>6291</v>
      </c>
      <c r="D426" s="16">
        <v>6291</v>
      </c>
      <c r="E426" s="16">
        <v>2820.36</v>
      </c>
      <c r="F426" s="13">
        <f t="shared" si="92"/>
        <v>44.831664282308061</v>
      </c>
    </row>
    <row r="427" spans="1:6" x14ac:dyDescent="0.25">
      <c r="A427" s="10">
        <v>38</v>
      </c>
      <c r="B427" s="11" t="s">
        <v>55</v>
      </c>
      <c r="C427" s="12">
        <f>C428</f>
        <v>0</v>
      </c>
      <c r="D427" s="12">
        <f>D428</f>
        <v>0</v>
      </c>
      <c r="E427" s="12">
        <f>E428</f>
        <v>17910.189999999999</v>
      </c>
      <c r="F427" s="13" t="s">
        <v>15</v>
      </c>
    </row>
    <row r="428" spans="1:6" x14ac:dyDescent="0.25">
      <c r="A428" s="14">
        <v>3813</v>
      </c>
      <c r="B428" s="15" t="s">
        <v>56</v>
      </c>
      <c r="C428" s="16">
        <v>0</v>
      </c>
      <c r="D428" s="16">
        <v>0</v>
      </c>
      <c r="E428" s="16">
        <v>17910.189999999999</v>
      </c>
      <c r="F428" s="13" t="s">
        <v>15</v>
      </c>
    </row>
    <row r="429" spans="1:6" x14ac:dyDescent="0.25">
      <c r="A429" s="22">
        <v>41</v>
      </c>
      <c r="B429" s="11" t="s">
        <v>80</v>
      </c>
      <c r="C429" s="12">
        <f>C430</f>
        <v>0</v>
      </c>
      <c r="D429" s="12">
        <f t="shared" ref="D429:E429" si="93">D430</f>
        <v>0</v>
      </c>
      <c r="E429" s="12">
        <f t="shared" si="93"/>
        <v>5312.5</v>
      </c>
      <c r="F429" s="13" t="s">
        <v>15</v>
      </c>
    </row>
    <row r="430" spans="1:6" x14ac:dyDescent="0.25">
      <c r="A430" s="19">
        <v>4123</v>
      </c>
      <c r="B430" s="15" t="s">
        <v>81</v>
      </c>
      <c r="C430" s="16">
        <v>0</v>
      </c>
      <c r="D430" s="16">
        <v>0</v>
      </c>
      <c r="E430" s="16">
        <v>5312.5</v>
      </c>
      <c r="F430" s="13" t="s">
        <v>15</v>
      </c>
    </row>
    <row r="431" spans="1:6" x14ac:dyDescent="0.25">
      <c r="A431" s="10">
        <v>42</v>
      </c>
      <c r="B431" s="20" t="s">
        <v>57</v>
      </c>
      <c r="C431" s="12">
        <f t="shared" ref="C431:D431" si="94">C432</f>
        <v>23359</v>
      </c>
      <c r="D431" s="12">
        <f t="shared" si="94"/>
        <v>23359</v>
      </c>
      <c r="E431" s="12">
        <f>E432</f>
        <v>47952.42</v>
      </c>
      <c r="F431" s="13">
        <f t="shared" ref="F431:F432" si="95">E431/D431*100</f>
        <v>205.28455841431565</v>
      </c>
    </row>
    <row r="432" spans="1:6" x14ac:dyDescent="0.25">
      <c r="A432" s="10">
        <v>422</v>
      </c>
      <c r="B432" s="20" t="s">
        <v>58</v>
      </c>
      <c r="C432" s="12">
        <f>C433+C435+C436+C434</f>
        <v>23359</v>
      </c>
      <c r="D432" s="12">
        <f>D433+D435+D436+D434</f>
        <v>23359</v>
      </c>
      <c r="E432" s="12">
        <f>E433+E434+E435+E436</f>
        <v>47952.42</v>
      </c>
      <c r="F432" s="13">
        <f t="shared" si="95"/>
        <v>205.28455841431565</v>
      </c>
    </row>
    <row r="433" spans="1:6" x14ac:dyDescent="0.25">
      <c r="A433" s="14">
        <v>4221</v>
      </c>
      <c r="B433" s="21" t="s">
        <v>59</v>
      </c>
      <c r="C433" s="16">
        <v>0</v>
      </c>
      <c r="D433" s="16">
        <v>0</v>
      </c>
      <c r="E433" s="16">
        <f>5500.04-1834.73</f>
        <v>3665.31</v>
      </c>
      <c r="F433" s="13" t="s">
        <v>15</v>
      </c>
    </row>
    <row r="434" spans="1:6" x14ac:dyDescent="0.25">
      <c r="A434" s="14">
        <v>4223</v>
      </c>
      <c r="B434" s="21" t="s">
        <v>83</v>
      </c>
      <c r="C434" s="16">
        <v>0</v>
      </c>
      <c r="D434" s="16">
        <v>0</v>
      </c>
      <c r="E434" s="16">
        <v>0</v>
      </c>
      <c r="F434" s="13" t="s">
        <v>15</v>
      </c>
    </row>
    <row r="435" spans="1:6" x14ac:dyDescent="0.25">
      <c r="A435" s="14">
        <v>4224</v>
      </c>
      <c r="B435" s="21" t="s">
        <v>62</v>
      </c>
      <c r="C435" s="16">
        <v>23359</v>
      </c>
      <c r="D435" s="16">
        <v>23359</v>
      </c>
      <c r="E435" s="16">
        <f>39408-199.09</f>
        <v>39208.910000000003</v>
      </c>
      <c r="F435" s="13">
        <f t="shared" ref="F435" si="96">E435/D435*100</f>
        <v>167.85354681279165</v>
      </c>
    </row>
    <row r="436" spans="1:6" x14ac:dyDescent="0.25">
      <c r="A436" s="14">
        <v>4225</v>
      </c>
      <c r="B436" s="21" t="s">
        <v>63</v>
      </c>
      <c r="C436" s="16">
        <v>0</v>
      </c>
      <c r="D436" s="16">
        <v>0</v>
      </c>
      <c r="E436" s="16">
        <v>5078.2</v>
      </c>
      <c r="F436" s="13" t="s">
        <v>15</v>
      </c>
    </row>
    <row r="437" spans="1:6" x14ac:dyDescent="0.25">
      <c r="A437" s="10">
        <v>45</v>
      </c>
      <c r="B437" s="20" t="s">
        <v>84</v>
      </c>
      <c r="C437" s="12">
        <f t="shared" ref="C437:E437" si="97">C438</f>
        <v>0</v>
      </c>
      <c r="D437" s="12">
        <f t="shared" si="97"/>
        <v>0</v>
      </c>
      <c r="E437" s="12">
        <f t="shared" si="97"/>
        <v>0</v>
      </c>
      <c r="F437" s="13" t="s">
        <v>15</v>
      </c>
    </row>
    <row r="438" spans="1:6" x14ac:dyDescent="0.25">
      <c r="A438" s="14">
        <v>4521</v>
      </c>
      <c r="B438" s="21" t="s">
        <v>85</v>
      </c>
      <c r="C438" s="16">
        <v>0</v>
      </c>
      <c r="D438" s="16">
        <v>0</v>
      </c>
      <c r="E438" s="16">
        <v>0</v>
      </c>
      <c r="F438" s="13" t="s">
        <v>15</v>
      </c>
    </row>
    <row r="439" spans="1:6" x14ac:dyDescent="0.25">
      <c r="A439" s="8" t="s">
        <v>99</v>
      </c>
      <c r="B439" s="9"/>
      <c r="C439" s="6">
        <f t="shared" ref="C439:D439" si="98">C440+C460</f>
        <v>0</v>
      </c>
      <c r="D439" s="6">
        <f t="shared" si="98"/>
        <v>0</v>
      </c>
      <c r="E439" s="6">
        <f>E440+E460+E458</f>
        <v>22279.67</v>
      </c>
      <c r="F439" s="7" t="s">
        <v>15</v>
      </c>
    </row>
    <row r="440" spans="1:6" x14ac:dyDescent="0.25">
      <c r="A440" s="10">
        <v>32</v>
      </c>
      <c r="B440" s="11" t="s">
        <v>16</v>
      </c>
      <c r="C440" s="12">
        <f>C441+C446+C453</f>
        <v>0</v>
      </c>
      <c r="D440" s="12">
        <f>D441+D446+D453</f>
        <v>0</v>
      </c>
      <c r="E440" s="12">
        <f>E441+E446+E453</f>
        <v>6268.25</v>
      </c>
      <c r="F440" s="13" t="s">
        <v>15</v>
      </c>
    </row>
    <row r="441" spans="1:6" x14ac:dyDescent="0.25">
      <c r="A441" s="10">
        <v>321</v>
      </c>
      <c r="B441" s="11" t="s">
        <v>17</v>
      </c>
      <c r="C441" s="12">
        <f>C442+C443+C444</f>
        <v>0</v>
      </c>
      <c r="D441" s="12">
        <f>D442+D443+D444</f>
        <v>0</v>
      </c>
      <c r="E441" s="12">
        <f>E442+E443+E444</f>
        <v>2047.31</v>
      </c>
      <c r="F441" s="13" t="s">
        <v>15</v>
      </c>
    </row>
    <row r="442" spans="1:6" x14ac:dyDescent="0.25">
      <c r="A442" s="14">
        <v>3211</v>
      </c>
      <c r="B442" s="15" t="s">
        <v>18</v>
      </c>
      <c r="C442" s="16">
        <v>0</v>
      </c>
      <c r="D442" s="16">
        <v>0</v>
      </c>
      <c r="E442" s="16">
        <v>1592.31</v>
      </c>
      <c r="F442" s="13" t="s">
        <v>15</v>
      </c>
    </row>
    <row r="443" spans="1:6" x14ac:dyDescent="0.25">
      <c r="A443" s="14">
        <v>3212</v>
      </c>
      <c r="B443" s="15" t="s">
        <v>19</v>
      </c>
      <c r="C443" s="16">
        <v>0</v>
      </c>
      <c r="D443" s="16">
        <v>0</v>
      </c>
      <c r="E443" s="16">
        <v>0</v>
      </c>
      <c r="F443" s="13" t="s">
        <v>15</v>
      </c>
    </row>
    <row r="444" spans="1:6" x14ac:dyDescent="0.25">
      <c r="A444" s="14">
        <v>3213</v>
      </c>
      <c r="B444" s="15" t="s">
        <v>20</v>
      </c>
      <c r="C444" s="16">
        <v>0</v>
      </c>
      <c r="D444" s="16">
        <v>0</v>
      </c>
      <c r="E444" s="16">
        <v>455</v>
      </c>
      <c r="F444" s="13" t="s">
        <v>15</v>
      </c>
    </row>
    <row r="445" spans="1:6" x14ac:dyDescent="0.25">
      <c r="A445" s="14">
        <v>3214</v>
      </c>
      <c r="B445" s="15" t="s">
        <v>21</v>
      </c>
      <c r="C445" s="16">
        <v>0</v>
      </c>
      <c r="D445" s="16">
        <v>0</v>
      </c>
      <c r="E445" s="16">
        <v>0</v>
      </c>
      <c r="F445" s="13" t="s">
        <v>15</v>
      </c>
    </row>
    <row r="446" spans="1:6" x14ac:dyDescent="0.25">
      <c r="A446" s="10">
        <v>322</v>
      </c>
      <c r="B446" s="11" t="s">
        <v>22</v>
      </c>
      <c r="C446" s="12">
        <f>C447+C448+C449+C450+C451</f>
        <v>0</v>
      </c>
      <c r="D446" s="12">
        <f>D447+D448+D449+D450+D451</f>
        <v>0</v>
      </c>
      <c r="E446" s="12">
        <v>870.94</v>
      </c>
      <c r="F446" s="13" t="s">
        <v>15</v>
      </c>
    </row>
    <row r="447" spans="1:6" x14ac:dyDescent="0.25">
      <c r="A447" s="14">
        <v>3221</v>
      </c>
      <c r="B447" s="15" t="s">
        <v>23</v>
      </c>
      <c r="C447" s="16">
        <v>0</v>
      </c>
      <c r="D447" s="16">
        <v>0</v>
      </c>
      <c r="E447" s="16">
        <v>0</v>
      </c>
      <c r="F447" s="13" t="s">
        <v>15</v>
      </c>
    </row>
    <row r="448" spans="1:6" x14ac:dyDescent="0.25">
      <c r="A448" s="14">
        <v>3222</v>
      </c>
      <c r="B448" s="15" t="s">
        <v>24</v>
      </c>
      <c r="C448" s="16">
        <v>0</v>
      </c>
      <c r="D448" s="16">
        <v>0</v>
      </c>
      <c r="E448" s="16">
        <v>0</v>
      </c>
      <c r="F448" s="13" t="s">
        <v>15</v>
      </c>
    </row>
    <row r="449" spans="1:6" x14ac:dyDescent="0.25">
      <c r="A449" s="14">
        <v>3223</v>
      </c>
      <c r="B449" s="15" t="s">
        <v>25</v>
      </c>
      <c r="C449" s="16">
        <v>0</v>
      </c>
      <c r="D449" s="16">
        <v>0</v>
      </c>
      <c r="E449" s="16">
        <v>0</v>
      </c>
      <c r="F449" s="13" t="s">
        <v>15</v>
      </c>
    </row>
    <row r="450" spans="1:6" x14ac:dyDescent="0.25">
      <c r="A450" s="14">
        <v>3224</v>
      </c>
      <c r="B450" s="15" t="s">
        <v>26</v>
      </c>
      <c r="C450" s="16">
        <v>0</v>
      </c>
      <c r="D450" s="16">
        <v>0</v>
      </c>
      <c r="E450" s="16">
        <v>195.94</v>
      </c>
      <c r="F450" s="13" t="s">
        <v>15</v>
      </c>
    </row>
    <row r="451" spans="1:6" x14ac:dyDescent="0.25">
      <c r="A451" s="14">
        <v>3225</v>
      </c>
      <c r="B451" s="15" t="s">
        <v>27</v>
      </c>
      <c r="C451" s="16">
        <v>0</v>
      </c>
      <c r="D451" s="16">
        <v>0</v>
      </c>
      <c r="E451" s="16">
        <v>675</v>
      </c>
      <c r="F451" s="13" t="s">
        <v>15</v>
      </c>
    </row>
    <row r="452" spans="1:6" x14ac:dyDescent="0.25">
      <c r="A452" s="14">
        <v>3227</v>
      </c>
      <c r="B452" s="15" t="s">
        <v>28</v>
      </c>
      <c r="C452" s="16">
        <v>0</v>
      </c>
      <c r="D452" s="16">
        <v>0</v>
      </c>
      <c r="E452" s="16">
        <v>0</v>
      </c>
      <c r="F452" s="13" t="s">
        <v>15</v>
      </c>
    </row>
    <row r="453" spans="1:6" x14ac:dyDescent="0.25">
      <c r="A453" s="10">
        <v>323</v>
      </c>
      <c r="B453" s="11" t="s">
        <v>29</v>
      </c>
      <c r="C453" s="12">
        <f t="shared" ref="C453:D453" si="99">C454+C455</f>
        <v>0</v>
      </c>
      <c r="D453" s="12">
        <f t="shared" si="99"/>
        <v>0</v>
      </c>
      <c r="E453" s="12">
        <v>3350</v>
      </c>
      <c r="F453" s="13" t="s">
        <v>15</v>
      </c>
    </row>
    <row r="454" spans="1:6" x14ac:dyDescent="0.25">
      <c r="A454" s="14">
        <v>3231</v>
      </c>
      <c r="B454" s="15" t="s">
        <v>30</v>
      </c>
      <c r="C454" s="16">
        <v>0</v>
      </c>
      <c r="D454" s="16">
        <v>0</v>
      </c>
      <c r="E454" s="16">
        <v>0</v>
      </c>
      <c r="F454" s="13" t="s">
        <v>15</v>
      </c>
    </row>
    <row r="455" spans="1:6" x14ac:dyDescent="0.25">
      <c r="A455" s="14">
        <v>3232</v>
      </c>
      <c r="B455" s="15" t="s">
        <v>31</v>
      </c>
      <c r="C455" s="16">
        <v>0</v>
      </c>
      <c r="D455" s="16">
        <v>0</v>
      </c>
      <c r="E455" s="16">
        <v>0</v>
      </c>
      <c r="F455" s="13" t="s">
        <v>15</v>
      </c>
    </row>
    <row r="456" spans="1:6" x14ac:dyDescent="0.25">
      <c r="A456" s="14">
        <v>3233</v>
      </c>
      <c r="B456" s="15" t="s">
        <v>32</v>
      </c>
      <c r="C456" s="16">
        <v>0</v>
      </c>
      <c r="D456" s="16">
        <v>0</v>
      </c>
      <c r="E456" s="16">
        <v>2517.5</v>
      </c>
      <c r="F456" s="13"/>
    </row>
    <row r="457" spans="1:6" x14ac:dyDescent="0.25">
      <c r="A457" s="14">
        <v>3238</v>
      </c>
      <c r="B457" s="15" t="s">
        <v>37</v>
      </c>
      <c r="C457" s="16">
        <v>0</v>
      </c>
      <c r="D457" s="16">
        <v>0</v>
      </c>
      <c r="E457" s="16">
        <v>832.5</v>
      </c>
      <c r="F457" s="13"/>
    </row>
    <row r="458" spans="1:6" x14ac:dyDescent="0.25">
      <c r="A458" s="10">
        <v>34</v>
      </c>
      <c r="B458" s="11" t="s">
        <v>47</v>
      </c>
      <c r="C458" s="12">
        <f>C459</f>
        <v>0</v>
      </c>
      <c r="D458" s="12">
        <f>D459</f>
        <v>0</v>
      </c>
      <c r="E458" s="12">
        <v>11.42</v>
      </c>
      <c r="F458" s="13" t="s">
        <v>15</v>
      </c>
    </row>
    <row r="459" spans="1:6" x14ac:dyDescent="0.25">
      <c r="A459" s="14">
        <v>3431</v>
      </c>
      <c r="B459" s="15" t="s">
        <v>49</v>
      </c>
      <c r="C459" s="16">
        <v>0</v>
      </c>
      <c r="D459" s="16">
        <v>0</v>
      </c>
      <c r="E459" s="16">
        <v>11.42</v>
      </c>
      <c r="F459" s="13" t="s">
        <v>15</v>
      </c>
    </row>
    <row r="460" spans="1:6" x14ac:dyDescent="0.25">
      <c r="A460" s="10">
        <v>42</v>
      </c>
      <c r="B460" s="20" t="s">
        <v>57</v>
      </c>
      <c r="C460" s="12">
        <f>C461</f>
        <v>0</v>
      </c>
      <c r="D460" s="12">
        <f>D461</f>
        <v>0</v>
      </c>
      <c r="E460" s="12">
        <v>16000</v>
      </c>
      <c r="F460" s="13" t="s">
        <v>15</v>
      </c>
    </row>
    <row r="461" spans="1:6" x14ac:dyDescent="0.25">
      <c r="A461" s="14">
        <v>4224</v>
      </c>
      <c r="B461" s="21" t="s">
        <v>62</v>
      </c>
      <c r="C461" s="16">
        <v>0</v>
      </c>
      <c r="D461" s="16">
        <v>0</v>
      </c>
      <c r="E461" s="16">
        <v>16000</v>
      </c>
      <c r="F461" s="13" t="s">
        <v>15</v>
      </c>
    </row>
    <row r="462" spans="1:6" x14ac:dyDescent="0.25">
      <c r="A462" s="8" t="s">
        <v>100</v>
      </c>
      <c r="B462" s="8"/>
      <c r="C462" s="6">
        <f t="shared" ref="C462:E462" si="100">C463+C464+C474</f>
        <v>332</v>
      </c>
      <c r="D462" s="6">
        <f t="shared" si="100"/>
        <v>332</v>
      </c>
      <c r="E462" s="6">
        <f t="shared" si="100"/>
        <v>0</v>
      </c>
      <c r="F462" s="7" t="s">
        <v>15</v>
      </c>
    </row>
    <row r="463" spans="1:6" x14ac:dyDescent="0.25">
      <c r="A463" s="10">
        <v>31</v>
      </c>
      <c r="B463" s="11" t="s">
        <v>7</v>
      </c>
      <c r="C463" s="12">
        <v>0</v>
      </c>
      <c r="D463" s="12">
        <v>0</v>
      </c>
      <c r="E463" s="12">
        <v>0</v>
      </c>
      <c r="F463" s="13" t="s">
        <v>15</v>
      </c>
    </row>
    <row r="464" spans="1:6" x14ac:dyDescent="0.25">
      <c r="A464" s="10">
        <v>32</v>
      </c>
      <c r="B464" s="11" t="s">
        <v>16</v>
      </c>
      <c r="C464" s="12">
        <f>C465+C470+C473</f>
        <v>332</v>
      </c>
      <c r="D464" s="12">
        <f t="shared" ref="D464:E464" si="101">D465+D470+D473</f>
        <v>332</v>
      </c>
      <c r="E464" s="12">
        <f t="shared" si="101"/>
        <v>0</v>
      </c>
      <c r="F464" s="13" t="s">
        <v>15</v>
      </c>
    </row>
    <row r="465" spans="1:6" x14ac:dyDescent="0.25">
      <c r="A465" s="10">
        <v>322</v>
      </c>
      <c r="B465" s="11" t="s">
        <v>22</v>
      </c>
      <c r="C465" s="12">
        <v>0</v>
      </c>
      <c r="D465" s="12">
        <v>0</v>
      </c>
      <c r="E465" s="12">
        <v>0</v>
      </c>
      <c r="F465" s="13" t="s">
        <v>15</v>
      </c>
    </row>
    <row r="466" spans="1:6" x14ac:dyDescent="0.25">
      <c r="A466" s="14">
        <v>3221</v>
      </c>
      <c r="B466" s="15" t="s">
        <v>23</v>
      </c>
      <c r="C466" s="16">
        <v>0</v>
      </c>
      <c r="D466" s="16">
        <v>0</v>
      </c>
      <c r="E466" s="16">
        <v>0</v>
      </c>
      <c r="F466" s="27" t="s">
        <v>15</v>
      </c>
    </row>
    <row r="467" spans="1:6" x14ac:dyDescent="0.25">
      <c r="A467" s="14">
        <v>3222</v>
      </c>
      <c r="B467" s="15" t="s">
        <v>24</v>
      </c>
      <c r="C467" s="16">
        <v>0</v>
      </c>
      <c r="D467" s="16">
        <v>0</v>
      </c>
      <c r="E467" s="16">
        <v>0</v>
      </c>
      <c r="F467" s="27" t="s">
        <v>15</v>
      </c>
    </row>
    <row r="468" spans="1:6" x14ac:dyDescent="0.25">
      <c r="A468" s="14">
        <v>3223</v>
      </c>
      <c r="B468" s="15" t="s">
        <v>25</v>
      </c>
      <c r="C468" s="16">
        <v>0</v>
      </c>
      <c r="D468" s="16">
        <v>0</v>
      </c>
      <c r="E468" s="16">
        <v>0</v>
      </c>
      <c r="F468" s="27" t="s">
        <v>15</v>
      </c>
    </row>
    <row r="469" spans="1:6" x14ac:dyDescent="0.25">
      <c r="A469" s="14">
        <v>3224</v>
      </c>
      <c r="B469" s="15" t="s">
        <v>26</v>
      </c>
      <c r="C469" s="16">
        <v>0</v>
      </c>
      <c r="D469" s="16">
        <v>0</v>
      </c>
      <c r="E469" s="16">
        <v>0</v>
      </c>
      <c r="F469" s="27" t="s">
        <v>15</v>
      </c>
    </row>
    <row r="470" spans="1:6" x14ac:dyDescent="0.25">
      <c r="A470" s="10">
        <v>323</v>
      </c>
      <c r="B470" s="11" t="s">
        <v>29</v>
      </c>
      <c r="C470" s="12">
        <f>C472</f>
        <v>332</v>
      </c>
      <c r="D470" s="12">
        <f>D472</f>
        <v>332</v>
      </c>
      <c r="E470" s="12">
        <v>0</v>
      </c>
      <c r="F470" s="13" t="s">
        <v>15</v>
      </c>
    </row>
    <row r="471" spans="1:6" x14ac:dyDescent="0.25">
      <c r="A471" s="14">
        <v>3231</v>
      </c>
      <c r="B471" s="15" t="s">
        <v>30</v>
      </c>
      <c r="C471" s="16">
        <v>0</v>
      </c>
      <c r="D471" s="16">
        <v>0</v>
      </c>
      <c r="E471" s="16">
        <v>0</v>
      </c>
      <c r="F471" s="27" t="s">
        <v>15</v>
      </c>
    </row>
    <row r="472" spans="1:6" x14ac:dyDescent="0.25">
      <c r="A472" s="14">
        <v>3232</v>
      </c>
      <c r="B472" s="15" t="s">
        <v>31</v>
      </c>
      <c r="C472" s="16">
        <v>332</v>
      </c>
      <c r="D472" s="16">
        <v>332</v>
      </c>
      <c r="E472" s="16">
        <v>0</v>
      </c>
      <c r="F472" s="27">
        <v>0</v>
      </c>
    </row>
    <row r="473" spans="1:6" x14ac:dyDescent="0.25">
      <c r="A473" s="10">
        <v>329</v>
      </c>
      <c r="B473" s="11" t="s">
        <v>40</v>
      </c>
      <c r="C473" s="12">
        <v>0</v>
      </c>
      <c r="D473" s="12">
        <v>0</v>
      </c>
      <c r="E473" s="12">
        <v>0</v>
      </c>
      <c r="F473" s="13" t="s">
        <v>15</v>
      </c>
    </row>
    <row r="474" spans="1:6" x14ac:dyDescent="0.25">
      <c r="A474" s="10">
        <v>34</v>
      </c>
      <c r="B474" s="11" t="s">
        <v>47</v>
      </c>
      <c r="C474" s="12">
        <v>0</v>
      </c>
      <c r="D474" s="12">
        <v>0</v>
      </c>
      <c r="E474" s="12">
        <v>0</v>
      </c>
      <c r="F474" s="13" t="s">
        <v>15</v>
      </c>
    </row>
    <row r="475" spans="1:6" x14ac:dyDescent="0.25">
      <c r="A475" s="9" t="s">
        <v>101</v>
      </c>
      <c r="B475" s="9" t="s">
        <v>109</v>
      </c>
      <c r="C475" s="6">
        <f>C476</f>
        <v>424265</v>
      </c>
      <c r="D475" s="6">
        <f t="shared" ref="D475:E475" si="102">D476</f>
        <v>424265</v>
      </c>
      <c r="E475" s="6">
        <f t="shared" si="102"/>
        <v>616257.4</v>
      </c>
      <c r="F475" s="7">
        <f t="shared" ref="F475:F476" si="103">E475/D475*100</f>
        <v>145.2529433255159</v>
      </c>
    </row>
    <row r="476" spans="1:6" x14ac:dyDescent="0.25">
      <c r="A476" s="8" t="s">
        <v>102</v>
      </c>
      <c r="B476" s="9"/>
      <c r="C476" s="6">
        <f>C477+C486+C519+C522+C525+C533</f>
        <v>424265</v>
      </c>
      <c r="D476" s="6">
        <f t="shared" ref="D476:E476" si="104">D477+D486+D519+D522+D525+D533</f>
        <v>424265</v>
      </c>
      <c r="E476" s="6">
        <f t="shared" si="104"/>
        <v>616257.4</v>
      </c>
      <c r="F476" s="7">
        <f t="shared" si="103"/>
        <v>145.2529433255159</v>
      </c>
    </row>
    <row r="477" spans="1:6" x14ac:dyDescent="0.25">
      <c r="A477" s="10">
        <v>31</v>
      </c>
      <c r="B477" s="11" t="s">
        <v>7</v>
      </c>
      <c r="C477" s="12">
        <f>C478+C481+C483</f>
        <v>115381</v>
      </c>
      <c r="D477" s="12">
        <f>D478+D481+D483</f>
        <v>115381</v>
      </c>
      <c r="E477" s="12">
        <f>E478+E481+E483</f>
        <v>130241.5</v>
      </c>
      <c r="F477" s="13">
        <f>E477/D477*100</f>
        <v>112.87950355777814</v>
      </c>
    </row>
    <row r="478" spans="1:6" x14ac:dyDescent="0.25">
      <c r="A478" s="10">
        <v>311</v>
      </c>
      <c r="B478" s="10" t="s">
        <v>8</v>
      </c>
      <c r="C478" s="12">
        <f>C479+C480</f>
        <v>99051</v>
      </c>
      <c r="D478" s="12">
        <f>D479+D480</f>
        <v>99051</v>
      </c>
      <c r="E478" s="12">
        <f>E479+E480</f>
        <v>109820.98</v>
      </c>
      <c r="F478" s="13">
        <f t="shared" ref="F478:F506" si="105">E478/D478*100</f>
        <v>110.87316634864868</v>
      </c>
    </row>
    <row r="479" spans="1:6" x14ac:dyDescent="0.25">
      <c r="A479" s="14">
        <v>3111</v>
      </c>
      <c r="B479" s="15" t="s">
        <v>9</v>
      </c>
      <c r="C479" s="16">
        <f>64756+34295</f>
        <v>99051</v>
      </c>
      <c r="D479" s="16">
        <f>64756+34295</f>
        <v>99051</v>
      </c>
      <c r="E479" s="16">
        <v>109820.98</v>
      </c>
      <c r="F479" s="13">
        <f t="shared" si="105"/>
        <v>110.87316634864868</v>
      </c>
    </row>
    <row r="480" spans="1:6" x14ac:dyDescent="0.25">
      <c r="A480" s="14">
        <v>3114</v>
      </c>
      <c r="B480" s="15" t="s">
        <v>10</v>
      </c>
      <c r="C480" s="16">
        <v>0</v>
      </c>
      <c r="D480" s="16">
        <v>0</v>
      </c>
      <c r="E480" s="16">
        <v>0</v>
      </c>
      <c r="F480" s="13" t="s">
        <v>15</v>
      </c>
    </row>
    <row r="481" spans="1:6" x14ac:dyDescent="0.25">
      <c r="A481" s="10">
        <v>312</v>
      </c>
      <c r="B481" s="11" t="s">
        <v>11</v>
      </c>
      <c r="C481" s="12">
        <f>C482</f>
        <v>2628</v>
      </c>
      <c r="D481" s="12">
        <f>D482</f>
        <v>2628</v>
      </c>
      <c r="E481" s="12">
        <f>E482</f>
        <v>3000</v>
      </c>
      <c r="F481" s="13">
        <f t="shared" si="105"/>
        <v>114.15525114155251</v>
      </c>
    </row>
    <row r="482" spans="1:6" x14ac:dyDescent="0.25">
      <c r="A482" s="14">
        <v>3121</v>
      </c>
      <c r="B482" s="15" t="s">
        <v>11</v>
      </c>
      <c r="C482" s="16">
        <f>1593+1035</f>
        <v>2628</v>
      </c>
      <c r="D482" s="16">
        <f>1593+1035</f>
        <v>2628</v>
      </c>
      <c r="E482" s="16">
        <v>3000</v>
      </c>
      <c r="F482" s="13">
        <f t="shared" si="105"/>
        <v>114.15525114155251</v>
      </c>
    </row>
    <row r="483" spans="1:6" x14ac:dyDescent="0.25">
      <c r="A483" s="10">
        <v>313</v>
      </c>
      <c r="B483" s="11" t="s">
        <v>12</v>
      </c>
      <c r="C483" s="12">
        <f>C484+C485</f>
        <v>13702</v>
      </c>
      <c r="D483" s="12">
        <f>D484+D485</f>
        <v>13702</v>
      </c>
      <c r="E483" s="12">
        <f>E484+E485</f>
        <v>17420.52</v>
      </c>
      <c r="F483" s="13">
        <f t="shared" si="105"/>
        <v>127.13851992409869</v>
      </c>
    </row>
    <row r="484" spans="1:6" x14ac:dyDescent="0.25">
      <c r="A484" s="14">
        <v>3132</v>
      </c>
      <c r="B484" s="15" t="s">
        <v>13</v>
      </c>
      <c r="C484" s="16">
        <f>8043+5659</f>
        <v>13702</v>
      </c>
      <c r="D484" s="16">
        <f>8043+5659</f>
        <v>13702</v>
      </c>
      <c r="E484" s="16">
        <v>17420.52</v>
      </c>
      <c r="F484" s="13">
        <f t="shared" si="105"/>
        <v>127.13851992409869</v>
      </c>
    </row>
    <row r="485" spans="1:6" x14ac:dyDescent="0.25">
      <c r="A485" s="14">
        <v>3133</v>
      </c>
      <c r="B485" s="15" t="s">
        <v>14</v>
      </c>
      <c r="C485" s="16">
        <v>0</v>
      </c>
      <c r="D485" s="16">
        <v>0</v>
      </c>
      <c r="E485" s="16">
        <v>0</v>
      </c>
      <c r="F485" s="13" t="s">
        <v>15</v>
      </c>
    </row>
    <row r="486" spans="1:6" x14ac:dyDescent="0.25">
      <c r="A486" s="10">
        <v>32</v>
      </c>
      <c r="B486" s="11" t="s">
        <v>16</v>
      </c>
      <c r="C486" s="12">
        <f>C487+C492+C499+C509+C511</f>
        <v>308884</v>
      </c>
      <c r="D486" s="12">
        <f>D487+D492+D499+D509+D511</f>
        <v>308884</v>
      </c>
      <c r="E486" s="12">
        <f>E487+E492+E499+E509+E511</f>
        <v>223004.9</v>
      </c>
      <c r="F486" s="13">
        <f t="shared" si="105"/>
        <v>72.196973621165228</v>
      </c>
    </row>
    <row r="487" spans="1:6" x14ac:dyDescent="0.25">
      <c r="A487" s="10">
        <v>321</v>
      </c>
      <c r="B487" s="11" t="s">
        <v>17</v>
      </c>
      <c r="C487" s="12">
        <f>C488+C489+C490+C491</f>
        <v>78651</v>
      </c>
      <c r="D487" s="12">
        <f>D488+D489+D490+D491</f>
        <v>78651</v>
      </c>
      <c r="E487" s="12">
        <f>E488+E489+E490+E491</f>
        <v>39424.42</v>
      </c>
      <c r="F487" s="13">
        <f t="shared" si="105"/>
        <v>50.125770810288486</v>
      </c>
    </row>
    <row r="488" spans="1:6" x14ac:dyDescent="0.25">
      <c r="A488" s="14">
        <v>3211</v>
      </c>
      <c r="B488" s="15" t="s">
        <v>18</v>
      </c>
      <c r="C488" s="16">
        <f>14949+48611</f>
        <v>63560</v>
      </c>
      <c r="D488" s="16">
        <f>14949+48611</f>
        <v>63560</v>
      </c>
      <c r="E488" s="16">
        <v>27533.4</v>
      </c>
      <c r="F488" s="13">
        <f t="shared" si="105"/>
        <v>43.318753933291383</v>
      </c>
    </row>
    <row r="489" spans="1:6" x14ac:dyDescent="0.25">
      <c r="A489" s="14">
        <v>3212</v>
      </c>
      <c r="B489" s="15" t="s">
        <v>19</v>
      </c>
      <c r="C489" s="16">
        <f>3555+1155</f>
        <v>4710</v>
      </c>
      <c r="D489" s="16">
        <f>3555+1155</f>
        <v>4710</v>
      </c>
      <c r="E489" s="16">
        <v>1923.68</v>
      </c>
      <c r="F489" s="13">
        <f t="shared" si="105"/>
        <v>40.842462845010616</v>
      </c>
    </row>
    <row r="490" spans="1:6" x14ac:dyDescent="0.25">
      <c r="A490" s="14">
        <v>3213</v>
      </c>
      <c r="B490" s="15" t="s">
        <v>20</v>
      </c>
      <c r="C490" s="16">
        <f>10381</f>
        <v>10381</v>
      </c>
      <c r="D490" s="16">
        <f>10381</f>
        <v>10381</v>
      </c>
      <c r="E490" s="16">
        <v>9967.34</v>
      </c>
      <c r="F490" s="13">
        <f t="shared" si="105"/>
        <v>96.015220113669216</v>
      </c>
    </row>
    <row r="491" spans="1:6" x14ac:dyDescent="0.25">
      <c r="A491" s="14">
        <v>3214</v>
      </c>
      <c r="B491" s="15" t="s">
        <v>21</v>
      </c>
      <c r="C491" s="16">
        <v>0</v>
      </c>
      <c r="D491" s="16">
        <v>0</v>
      </c>
      <c r="E491" s="16">
        <v>0</v>
      </c>
      <c r="F491" s="13" t="s">
        <v>15</v>
      </c>
    </row>
    <row r="492" spans="1:6" x14ac:dyDescent="0.25">
      <c r="A492" s="10">
        <v>322</v>
      </c>
      <c r="B492" s="11" t="s">
        <v>22</v>
      </c>
      <c r="C492" s="12">
        <f>C493+C494+C495+C496+C497+C498</f>
        <v>110039</v>
      </c>
      <c r="D492" s="12">
        <f>D493+D494+D495+D496+D497+D498</f>
        <v>110039</v>
      </c>
      <c r="E492" s="12">
        <f>E493+E494+E495+E496+E497+E498</f>
        <v>62046.110000000008</v>
      </c>
      <c r="F492" s="13">
        <f t="shared" si="105"/>
        <v>56.385563300284446</v>
      </c>
    </row>
    <row r="493" spans="1:6" x14ac:dyDescent="0.25">
      <c r="A493" s="14">
        <v>3221</v>
      </c>
      <c r="B493" s="15" t="s">
        <v>23</v>
      </c>
      <c r="C493" s="16">
        <v>0</v>
      </c>
      <c r="D493" s="16">
        <v>0</v>
      </c>
      <c r="E493" s="16">
        <v>842.87</v>
      </c>
      <c r="F493" s="13" t="s">
        <v>15</v>
      </c>
    </row>
    <row r="494" spans="1:6" x14ac:dyDescent="0.25">
      <c r="A494" s="14">
        <v>3222</v>
      </c>
      <c r="B494" s="15" t="s">
        <v>24</v>
      </c>
      <c r="C494" s="16">
        <f>45597+62764</f>
        <v>108361</v>
      </c>
      <c r="D494" s="16">
        <f>45597+62764</f>
        <v>108361</v>
      </c>
      <c r="E494" s="16">
        <v>53024.800000000003</v>
      </c>
      <c r="F494" s="13">
        <f t="shared" si="105"/>
        <v>48.933472374747375</v>
      </c>
    </row>
    <row r="495" spans="1:6" x14ac:dyDescent="0.25">
      <c r="A495" s="14">
        <v>3223</v>
      </c>
      <c r="B495" s="15" t="s">
        <v>25</v>
      </c>
      <c r="C495" s="16">
        <f>1168+510</f>
        <v>1678</v>
      </c>
      <c r="D495" s="16">
        <f>1168+510</f>
        <v>1678</v>
      </c>
      <c r="E495" s="16">
        <v>1879.86</v>
      </c>
      <c r="F495" s="13">
        <f t="shared" si="105"/>
        <v>112.02979737783075</v>
      </c>
    </row>
    <row r="496" spans="1:6" x14ac:dyDescent="0.25">
      <c r="A496" s="14">
        <v>3224</v>
      </c>
      <c r="B496" s="15" t="s">
        <v>26</v>
      </c>
      <c r="C496" s="16">
        <v>0</v>
      </c>
      <c r="D496" s="16">
        <v>0</v>
      </c>
      <c r="E496" s="16">
        <f>7910.66-1612.08</f>
        <v>6298.58</v>
      </c>
      <c r="F496" s="13" t="s">
        <v>15</v>
      </c>
    </row>
    <row r="497" spans="1:6" x14ac:dyDescent="0.25">
      <c r="A497" s="14">
        <v>3225</v>
      </c>
      <c r="B497" s="15" t="s">
        <v>27</v>
      </c>
      <c r="C497" s="16">
        <v>0</v>
      </c>
      <c r="D497" s="16">
        <v>0</v>
      </c>
      <c r="E497" s="16">
        <v>0</v>
      </c>
      <c r="F497" s="13" t="s">
        <v>15</v>
      </c>
    </row>
    <row r="498" spans="1:6" x14ac:dyDescent="0.25">
      <c r="A498" s="14">
        <v>3227</v>
      </c>
      <c r="B498" s="15" t="s">
        <v>28</v>
      </c>
      <c r="C498" s="16">
        <v>0</v>
      </c>
      <c r="D498" s="16">
        <v>0</v>
      </c>
      <c r="E498" s="16">
        <v>0</v>
      </c>
      <c r="F498" s="13" t="s">
        <v>15</v>
      </c>
    </row>
    <row r="499" spans="1:6" x14ac:dyDescent="0.25">
      <c r="A499" s="10">
        <v>323</v>
      </c>
      <c r="B499" s="11" t="s">
        <v>29</v>
      </c>
      <c r="C499" s="12">
        <f>C500+C501+C502+C503+C504+C505+C506+C507+C508</f>
        <v>102484</v>
      </c>
      <c r="D499" s="12">
        <f>D500+D501+D502+D503+D504+D505+D506+D507+D508</f>
        <v>102484</v>
      </c>
      <c r="E499" s="12">
        <f>E500+E501+E502+E503+E504+E505+E506+E507+E508</f>
        <v>111775.47</v>
      </c>
      <c r="F499" s="13">
        <f t="shared" si="105"/>
        <v>109.0662640021857</v>
      </c>
    </row>
    <row r="500" spans="1:6" x14ac:dyDescent="0.25">
      <c r="A500" s="14">
        <v>3231</v>
      </c>
      <c r="B500" s="15" t="s">
        <v>30</v>
      </c>
      <c r="C500" s="16">
        <v>0</v>
      </c>
      <c r="D500" s="16">
        <v>0</v>
      </c>
      <c r="E500" s="16">
        <v>70.150000000000006</v>
      </c>
      <c r="F500" s="13" t="s">
        <v>15</v>
      </c>
    </row>
    <row r="501" spans="1:6" x14ac:dyDescent="0.25">
      <c r="A501" s="14">
        <v>3232</v>
      </c>
      <c r="B501" s="15" t="s">
        <v>31</v>
      </c>
      <c r="C501" s="16">
        <f>11150</f>
        <v>11150</v>
      </c>
      <c r="D501" s="16">
        <f>11150</f>
        <v>11150</v>
      </c>
      <c r="E501" s="16">
        <v>3200.23</v>
      </c>
      <c r="F501" s="13">
        <f t="shared" si="105"/>
        <v>28.701614349775785</v>
      </c>
    </row>
    <row r="502" spans="1:6" x14ac:dyDescent="0.25">
      <c r="A502" s="14">
        <v>3233</v>
      </c>
      <c r="B502" s="15" t="s">
        <v>32</v>
      </c>
      <c r="C502" s="16">
        <f>1327+1415</f>
        <v>2742</v>
      </c>
      <c r="D502" s="16">
        <f>1327+1415</f>
        <v>2742</v>
      </c>
      <c r="E502" s="16">
        <v>0</v>
      </c>
      <c r="F502" s="13" t="s">
        <v>15</v>
      </c>
    </row>
    <row r="503" spans="1:6" x14ac:dyDescent="0.25">
      <c r="A503" s="14">
        <v>3234</v>
      </c>
      <c r="B503" s="15" t="s">
        <v>33</v>
      </c>
      <c r="C503" s="16">
        <v>0</v>
      </c>
      <c r="D503" s="16">
        <v>0</v>
      </c>
      <c r="E503" s="16">
        <v>0</v>
      </c>
      <c r="F503" s="13" t="s">
        <v>15</v>
      </c>
    </row>
    <row r="504" spans="1:6" x14ac:dyDescent="0.25">
      <c r="A504" s="14">
        <v>3235</v>
      </c>
      <c r="B504" s="15" t="s">
        <v>34</v>
      </c>
      <c r="C504" s="16">
        <v>1327</v>
      </c>
      <c r="D504" s="16">
        <v>1327</v>
      </c>
      <c r="E504" s="16">
        <v>1262.5</v>
      </c>
      <c r="F504" s="13" t="s">
        <v>15</v>
      </c>
    </row>
    <row r="505" spans="1:6" x14ac:dyDescent="0.25">
      <c r="A505" s="14">
        <v>3236</v>
      </c>
      <c r="B505" s="15" t="s">
        <v>35</v>
      </c>
      <c r="C505" s="16">
        <f>0</f>
        <v>0</v>
      </c>
      <c r="D505" s="16">
        <f>0</f>
        <v>0</v>
      </c>
      <c r="E505" s="16">
        <f>38397.21-1031.25</f>
        <v>37365.96</v>
      </c>
      <c r="F505" s="13" t="s">
        <v>15</v>
      </c>
    </row>
    <row r="506" spans="1:6" x14ac:dyDescent="0.25">
      <c r="A506" s="14">
        <v>3237</v>
      </c>
      <c r="B506" s="15" t="s">
        <v>36</v>
      </c>
      <c r="C506" s="16">
        <f>33519+53746</f>
        <v>87265</v>
      </c>
      <c r="D506" s="16">
        <f>33519+53746</f>
        <v>87265</v>
      </c>
      <c r="E506" s="16">
        <v>59218.07</v>
      </c>
      <c r="F506" s="13">
        <f t="shared" si="105"/>
        <v>67.860046983326654</v>
      </c>
    </row>
    <row r="507" spans="1:6" x14ac:dyDescent="0.25">
      <c r="A507" s="14">
        <v>3238</v>
      </c>
      <c r="B507" s="15" t="s">
        <v>37</v>
      </c>
      <c r="C507" s="16">
        <v>0</v>
      </c>
      <c r="D507" s="16">
        <v>0</v>
      </c>
      <c r="E507" s="16">
        <v>748.88</v>
      </c>
      <c r="F507" s="13" t="s">
        <v>15</v>
      </c>
    </row>
    <row r="508" spans="1:6" x14ac:dyDescent="0.25">
      <c r="A508" s="14">
        <v>3239</v>
      </c>
      <c r="B508" s="15" t="s">
        <v>38</v>
      </c>
      <c r="C508" s="16">
        <v>0</v>
      </c>
      <c r="D508" s="16">
        <v>0</v>
      </c>
      <c r="E508" s="16">
        <v>9909.68</v>
      </c>
      <c r="F508" s="13" t="s">
        <v>15</v>
      </c>
    </row>
    <row r="509" spans="1:6" x14ac:dyDescent="0.25">
      <c r="A509" s="10">
        <v>324</v>
      </c>
      <c r="B509" s="11" t="s">
        <v>39</v>
      </c>
      <c r="C509" s="12">
        <f>C510</f>
        <v>0</v>
      </c>
      <c r="D509" s="12">
        <f>D510</f>
        <v>0</v>
      </c>
      <c r="E509" s="12">
        <f>E510</f>
        <v>1674.55</v>
      </c>
      <c r="F509" s="13" t="s">
        <v>15</v>
      </c>
    </row>
    <row r="510" spans="1:6" x14ac:dyDescent="0.25">
      <c r="A510" s="14">
        <v>3241</v>
      </c>
      <c r="B510" s="15" t="s">
        <v>39</v>
      </c>
      <c r="C510" s="16">
        <v>0</v>
      </c>
      <c r="D510" s="16">
        <v>0</v>
      </c>
      <c r="E510" s="16">
        <v>1674.55</v>
      </c>
      <c r="F510" s="13" t="s">
        <v>15</v>
      </c>
    </row>
    <row r="511" spans="1:6" x14ac:dyDescent="0.25">
      <c r="A511" s="10">
        <v>329</v>
      </c>
      <c r="B511" s="11" t="s">
        <v>40</v>
      </c>
      <c r="C511" s="12">
        <f t="shared" ref="C511:E511" si="106">C512+C513+C514+C515+C516+C517</f>
        <v>17710</v>
      </c>
      <c r="D511" s="12">
        <f t="shared" si="106"/>
        <v>17710</v>
      </c>
      <c r="E511" s="12">
        <f t="shared" si="106"/>
        <v>8084.3499999999995</v>
      </c>
      <c r="F511" s="13" t="s">
        <v>15</v>
      </c>
    </row>
    <row r="512" spans="1:6" x14ac:dyDescent="0.25">
      <c r="A512" s="14">
        <v>3291</v>
      </c>
      <c r="B512" s="15" t="s">
        <v>41</v>
      </c>
      <c r="C512" s="16">
        <v>0</v>
      </c>
      <c r="D512" s="16">
        <v>0</v>
      </c>
      <c r="E512" s="16">
        <v>0</v>
      </c>
      <c r="F512" s="13" t="s">
        <v>15</v>
      </c>
    </row>
    <row r="513" spans="1:6" x14ac:dyDescent="0.25">
      <c r="A513" s="14">
        <v>3292</v>
      </c>
      <c r="B513" s="15" t="s">
        <v>42</v>
      </c>
      <c r="C513" s="16">
        <v>0</v>
      </c>
      <c r="D513" s="16">
        <v>0</v>
      </c>
      <c r="E513" s="16">
        <v>0</v>
      </c>
      <c r="F513" s="13" t="s">
        <v>15</v>
      </c>
    </row>
    <row r="514" spans="1:6" x14ac:dyDescent="0.25">
      <c r="A514" s="14">
        <v>3293</v>
      </c>
      <c r="B514" s="15" t="s">
        <v>43</v>
      </c>
      <c r="C514" s="16">
        <f>13728+3982</f>
        <v>17710</v>
      </c>
      <c r="D514" s="16">
        <f>13728+3982</f>
        <v>17710</v>
      </c>
      <c r="E514" s="16">
        <v>7818.9</v>
      </c>
      <c r="F514" s="13" t="s">
        <v>15</v>
      </c>
    </row>
    <row r="515" spans="1:6" x14ac:dyDescent="0.25">
      <c r="A515" s="14">
        <v>3294</v>
      </c>
      <c r="B515" s="15" t="s">
        <v>44</v>
      </c>
      <c r="C515" s="16">
        <v>0</v>
      </c>
      <c r="D515" s="16">
        <v>0</v>
      </c>
      <c r="E515" s="16">
        <v>0</v>
      </c>
      <c r="F515" s="13" t="s">
        <v>15</v>
      </c>
    </row>
    <row r="516" spans="1:6" x14ac:dyDescent="0.25">
      <c r="A516" s="14">
        <v>3295</v>
      </c>
      <c r="B516" s="17" t="s">
        <v>45</v>
      </c>
      <c r="C516" s="16">
        <v>0</v>
      </c>
      <c r="D516" s="16">
        <v>0</v>
      </c>
      <c r="E516" s="16">
        <v>265.45</v>
      </c>
      <c r="F516" s="13" t="s">
        <v>15</v>
      </c>
    </row>
    <row r="517" spans="1:6" x14ac:dyDescent="0.25">
      <c r="A517" s="14">
        <v>3299</v>
      </c>
      <c r="B517" s="15" t="s">
        <v>40</v>
      </c>
      <c r="C517" s="16">
        <v>0</v>
      </c>
      <c r="D517" s="16">
        <v>0</v>
      </c>
      <c r="E517" s="16">
        <v>0</v>
      </c>
      <c r="F517" s="13" t="s">
        <v>15</v>
      </c>
    </row>
    <row r="518" spans="1:6" x14ac:dyDescent="0.25">
      <c r="A518" s="10">
        <v>34</v>
      </c>
      <c r="B518" s="11" t="s">
        <v>47</v>
      </c>
      <c r="C518" s="12">
        <f>C519</f>
        <v>0</v>
      </c>
      <c r="D518" s="12">
        <f>D519</f>
        <v>0</v>
      </c>
      <c r="E518" s="12">
        <f t="shared" ref="E518" si="107">E519</f>
        <v>481</v>
      </c>
      <c r="F518" s="13" t="s">
        <v>15</v>
      </c>
    </row>
    <row r="519" spans="1:6" x14ac:dyDescent="0.25">
      <c r="A519" s="10">
        <v>343</v>
      </c>
      <c r="B519" s="11" t="s">
        <v>48</v>
      </c>
      <c r="C519" s="12">
        <f>C520+C521</f>
        <v>0</v>
      </c>
      <c r="D519" s="12">
        <f>D520+D521</f>
        <v>0</v>
      </c>
      <c r="E519" s="12">
        <f t="shared" ref="E519" si="108">E520+E521</f>
        <v>481</v>
      </c>
      <c r="F519" s="13" t="s">
        <v>15</v>
      </c>
    </row>
    <row r="520" spans="1:6" x14ac:dyDescent="0.25">
      <c r="A520" s="14">
        <v>3431</v>
      </c>
      <c r="B520" s="15" t="s">
        <v>49</v>
      </c>
      <c r="C520" s="16">
        <v>0</v>
      </c>
      <c r="D520" s="16">
        <v>0</v>
      </c>
      <c r="E520" s="16">
        <v>165.97</v>
      </c>
      <c r="F520" s="13" t="s">
        <v>15</v>
      </c>
    </row>
    <row r="521" spans="1:6" x14ac:dyDescent="0.25">
      <c r="A521" s="19">
        <v>3432</v>
      </c>
      <c r="B521" s="15" t="s">
        <v>50</v>
      </c>
      <c r="C521" s="16">
        <v>0</v>
      </c>
      <c r="D521" s="16">
        <v>0</v>
      </c>
      <c r="E521" s="16">
        <v>315.02999999999997</v>
      </c>
      <c r="F521" s="13" t="s">
        <v>15</v>
      </c>
    </row>
    <row r="522" spans="1:6" x14ac:dyDescent="0.25">
      <c r="A522" s="22">
        <v>38</v>
      </c>
      <c r="B522" s="11" t="s">
        <v>55</v>
      </c>
      <c r="C522" s="12">
        <f t="shared" ref="C522:E523" si="109">C523</f>
        <v>0</v>
      </c>
      <c r="D522" s="12">
        <f t="shared" si="109"/>
        <v>0</v>
      </c>
      <c r="E522" s="12">
        <f t="shared" si="109"/>
        <v>0</v>
      </c>
      <c r="F522" s="13" t="s">
        <v>15</v>
      </c>
    </row>
    <row r="523" spans="1:6" x14ac:dyDescent="0.25">
      <c r="A523" s="22">
        <v>381</v>
      </c>
      <c r="B523" s="11" t="s">
        <v>56</v>
      </c>
      <c r="C523" s="12">
        <f t="shared" si="109"/>
        <v>0</v>
      </c>
      <c r="D523" s="12">
        <f t="shared" si="109"/>
        <v>0</v>
      </c>
      <c r="E523" s="12">
        <f t="shared" si="109"/>
        <v>0</v>
      </c>
      <c r="F523" s="13" t="s">
        <v>15</v>
      </c>
    </row>
    <row r="524" spans="1:6" x14ac:dyDescent="0.25">
      <c r="A524" s="19">
        <v>3813</v>
      </c>
      <c r="B524" s="15" t="s">
        <v>103</v>
      </c>
      <c r="C524" s="16">
        <v>0</v>
      </c>
      <c r="D524" s="16">
        <v>0</v>
      </c>
      <c r="E524" s="16">
        <v>0</v>
      </c>
      <c r="F524" s="13" t="s">
        <v>15</v>
      </c>
    </row>
    <row r="525" spans="1:6" x14ac:dyDescent="0.25">
      <c r="A525" s="10">
        <v>42</v>
      </c>
      <c r="B525" s="20" t="s">
        <v>57</v>
      </c>
      <c r="C525" s="12">
        <f>C526</f>
        <v>0</v>
      </c>
      <c r="D525" s="12">
        <f>D526</f>
        <v>0</v>
      </c>
      <c r="E525" s="12">
        <f t="shared" ref="E525" si="110">E526</f>
        <v>262530</v>
      </c>
      <c r="F525" s="13" t="s">
        <v>15</v>
      </c>
    </row>
    <row r="526" spans="1:6" x14ac:dyDescent="0.25">
      <c r="A526" s="10">
        <v>422</v>
      </c>
      <c r="B526" s="20" t="s">
        <v>58</v>
      </c>
      <c r="C526" s="12">
        <f>C527+C528+C529+C530+C531+C532</f>
        <v>0</v>
      </c>
      <c r="D526" s="12">
        <f>D527+D528+D529+D530+D531+D532</f>
        <v>0</v>
      </c>
      <c r="E526" s="12">
        <f t="shared" ref="E526" si="111">E527+E528+E529+E530+E531+E532</f>
        <v>262530</v>
      </c>
      <c r="F526" s="13" t="s">
        <v>15</v>
      </c>
    </row>
    <row r="527" spans="1:6" x14ac:dyDescent="0.25">
      <c r="A527" s="14">
        <v>4221</v>
      </c>
      <c r="B527" s="21" t="s">
        <v>59</v>
      </c>
      <c r="C527" s="16">
        <v>0</v>
      </c>
      <c r="D527" s="16">
        <v>0</v>
      </c>
      <c r="E527" s="16">
        <v>0</v>
      </c>
      <c r="F527" s="13" t="s">
        <v>15</v>
      </c>
    </row>
    <row r="528" spans="1:6" x14ac:dyDescent="0.25">
      <c r="A528" s="14">
        <v>4222</v>
      </c>
      <c r="B528" s="21" t="s">
        <v>60</v>
      </c>
      <c r="C528" s="16">
        <v>0</v>
      </c>
      <c r="D528" s="16">
        <v>0</v>
      </c>
      <c r="E528" s="16">
        <v>0</v>
      </c>
      <c r="F528" s="13" t="s">
        <v>15</v>
      </c>
    </row>
    <row r="529" spans="1:12" x14ac:dyDescent="0.25">
      <c r="A529" s="14">
        <v>4223</v>
      </c>
      <c r="B529" s="21" t="s">
        <v>61</v>
      </c>
      <c r="C529" s="16">
        <v>0</v>
      </c>
      <c r="D529" s="16">
        <v>0</v>
      </c>
      <c r="E529" s="16">
        <v>0</v>
      </c>
      <c r="F529" s="13" t="s">
        <v>15</v>
      </c>
    </row>
    <row r="530" spans="1:12" x14ac:dyDescent="0.25">
      <c r="A530" s="14">
        <v>4224</v>
      </c>
      <c r="B530" s="21" t="s">
        <v>62</v>
      </c>
      <c r="C530" s="16">
        <v>0</v>
      </c>
      <c r="D530" s="16">
        <v>0</v>
      </c>
      <c r="E530" s="16">
        <v>262530</v>
      </c>
      <c r="F530" s="13" t="s">
        <v>15</v>
      </c>
      <c r="L530" s="38"/>
    </row>
    <row r="531" spans="1:12" x14ac:dyDescent="0.25">
      <c r="A531" s="14">
        <v>4225</v>
      </c>
      <c r="B531" s="21" t="s">
        <v>63</v>
      </c>
      <c r="C531" s="16">
        <v>0</v>
      </c>
      <c r="D531" s="16">
        <v>0</v>
      </c>
      <c r="E531" s="16">
        <v>0</v>
      </c>
      <c r="F531" s="13" t="s">
        <v>15</v>
      </c>
    </row>
    <row r="532" spans="1:12" x14ac:dyDescent="0.25">
      <c r="A532" s="19">
        <v>4227</v>
      </c>
      <c r="B532" s="21" t="s">
        <v>64</v>
      </c>
      <c r="C532" s="16">
        <v>0</v>
      </c>
      <c r="D532" s="16">
        <v>0</v>
      </c>
      <c r="E532" s="16">
        <v>0</v>
      </c>
      <c r="F532" s="13" t="s">
        <v>15</v>
      </c>
    </row>
    <row r="533" spans="1:12" x14ac:dyDescent="0.25">
      <c r="A533" s="10">
        <v>45</v>
      </c>
      <c r="B533" s="20" t="s">
        <v>66</v>
      </c>
      <c r="C533" s="12">
        <f>C534+C535</f>
        <v>0</v>
      </c>
      <c r="D533" s="12">
        <f>D534+D535</f>
        <v>0</v>
      </c>
      <c r="E533" s="12">
        <f>E534+E535</f>
        <v>0</v>
      </c>
      <c r="F533" s="13" t="s">
        <v>15</v>
      </c>
    </row>
    <row r="534" spans="1:12" x14ac:dyDescent="0.25">
      <c r="A534" s="14">
        <v>451</v>
      </c>
      <c r="B534" s="21" t="s">
        <v>67</v>
      </c>
      <c r="C534" s="16">
        <v>0</v>
      </c>
      <c r="D534" s="16">
        <v>0</v>
      </c>
      <c r="E534" s="16">
        <v>0</v>
      </c>
      <c r="F534" s="13" t="s">
        <v>15</v>
      </c>
    </row>
    <row r="535" spans="1:12" x14ac:dyDescent="0.25">
      <c r="A535" s="14">
        <v>452</v>
      </c>
      <c r="B535" s="21" t="s">
        <v>68</v>
      </c>
      <c r="C535" s="16">
        <v>0</v>
      </c>
      <c r="D535" s="16">
        <v>0</v>
      </c>
      <c r="E535" s="16">
        <v>0</v>
      </c>
      <c r="F535" s="13" t="s">
        <v>15</v>
      </c>
    </row>
    <row r="536" spans="1:12" x14ac:dyDescent="0.25">
      <c r="A536" s="9" t="s">
        <v>110</v>
      </c>
      <c r="B536" s="9" t="s">
        <v>111</v>
      </c>
      <c r="C536" s="6">
        <f>C537</f>
        <v>0</v>
      </c>
      <c r="D536" s="6">
        <f t="shared" ref="D536:E536" si="112">D537</f>
        <v>0</v>
      </c>
      <c r="E536" s="6">
        <f t="shared" si="112"/>
        <v>80910.340000000011</v>
      </c>
      <c r="F536" s="7" t="s">
        <v>15</v>
      </c>
    </row>
    <row r="537" spans="1:12" x14ac:dyDescent="0.25">
      <c r="A537" s="8" t="s">
        <v>113</v>
      </c>
      <c r="B537" s="28"/>
      <c r="C537" s="6">
        <f>C538+C545+C559+C561</f>
        <v>0</v>
      </c>
      <c r="D537" s="6">
        <f t="shared" ref="D537:E537" si="113">D538+D545+D559+D561</f>
        <v>0</v>
      </c>
      <c r="E537" s="6">
        <f t="shared" si="113"/>
        <v>80910.340000000011</v>
      </c>
      <c r="F537" s="7" t="s">
        <v>15</v>
      </c>
    </row>
    <row r="538" spans="1:12" x14ac:dyDescent="0.25">
      <c r="A538" s="10">
        <v>31</v>
      </c>
      <c r="B538" s="11" t="s">
        <v>7</v>
      </c>
      <c r="C538" s="12">
        <v>0</v>
      </c>
      <c r="D538" s="12">
        <f>D539+D541+D543</f>
        <v>0</v>
      </c>
      <c r="E538" s="12">
        <f>E539+E541+E543</f>
        <v>0</v>
      </c>
      <c r="F538" s="13" t="s">
        <v>15</v>
      </c>
    </row>
    <row r="539" spans="1:12" x14ac:dyDescent="0.25">
      <c r="A539" s="10">
        <v>311</v>
      </c>
      <c r="B539" s="10" t="s">
        <v>8</v>
      </c>
      <c r="C539" s="12">
        <v>0</v>
      </c>
      <c r="D539" s="12">
        <f>D540</f>
        <v>0</v>
      </c>
      <c r="E539" s="12">
        <f t="shared" ref="E539" si="114">E540</f>
        <v>0</v>
      </c>
      <c r="F539" s="13" t="s">
        <v>15</v>
      </c>
    </row>
    <row r="540" spans="1:12" x14ac:dyDescent="0.25">
      <c r="A540" s="14">
        <v>3111</v>
      </c>
      <c r="B540" s="15" t="s">
        <v>9</v>
      </c>
      <c r="C540" s="16">
        <v>0</v>
      </c>
      <c r="D540" s="16">
        <v>0</v>
      </c>
      <c r="E540" s="16">
        <v>0</v>
      </c>
      <c r="F540" s="13" t="s">
        <v>15</v>
      </c>
    </row>
    <row r="541" spans="1:12" x14ac:dyDescent="0.25">
      <c r="A541" s="10">
        <v>312</v>
      </c>
      <c r="B541" s="11" t="s">
        <v>11</v>
      </c>
      <c r="C541" s="12">
        <v>0</v>
      </c>
      <c r="D541" s="12">
        <f>D542</f>
        <v>0</v>
      </c>
      <c r="E541" s="12">
        <f>E542</f>
        <v>0</v>
      </c>
      <c r="F541" s="13" t="s">
        <v>15</v>
      </c>
    </row>
    <row r="542" spans="1:12" x14ac:dyDescent="0.25">
      <c r="A542" s="14">
        <v>3121</v>
      </c>
      <c r="B542" s="15" t="s">
        <v>11</v>
      </c>
      <c r="C542" s="16">
        <v>0</v>
      </c>
      <c r="D542" s="16">
        <v>0</v>
      </c>
      <c r="E542" s="16">
        <v>0</v>
      </c>
      <c r="F542" s="13" t="s">
        <v>15</v>
      </c>
    </row>
    <row r="543" spans="1:12" x14ac:dyDescent="0.25">
      <c r="A543" s="10">
        <v>313</v>
      </c>
      <c r="B543" s="11" t="s">
        <v>12</v>
      </c>
      <c r="C543" s="12">
        <v>0</v>
      </c>
      <c r="D543" s="12">
        <v>0</v>
      </c>
      <c r="E543" s="12">
        <f t="shared" ref="E543" si="115">E544</f>
        <v>0</v>
      </c>
      <c r="F543" s="13" t="s">
        <v>15</v>
      </c>
    </row>
    <row r="544" spans="1:12" x14ac:dyDescent="0.25">
      <c r="A544" s="14">
        <v>3132</v>
      </c>
      <c r="B544" s="15" t="s">
        <v>13</v>
      </c>
      <c r="C544" s="16">
        <v>0</v>
      </c>
      <c r="D544" s="16">
        <v>0</v>
      </c>
      <c r="E544" s="16">
        <v>0</v>
      </c>
      <c r="F544" s="13" t="s">
        <v>15</v>
      </c>
    </row>
    <row r="545" spans="1:6" x14ac:dyDescent="0.25">
      <c r="A545" s="10">
        <v>32</v>
      </c>
      <c r="B545" s="11" t="s">
        <v>16</v>
      </c>
      <c r="C545" s="12">
        <f>C546+C550+C552+C556+C558</f>
        <v>0</v>
      </c>
      <c r="D545" s="12">
        <f>D546+D550+D552+D556+D558</f>
        <v>0</v>
      </c>
      <c r="E545" s="12">
        <f>E546+E550+E552+E556+E558</f>
        <v>80797.350000000006</v>
      </c>
      <c r="F545" s="13" t="s">
        <v>15</v>
      </c>
    </row>
    <row r="546" spans="1:6" x14ac:dyDescent="0.25">
      <c r="A546" s="10">
        <v>321</v>
      </c>
      <c r="B546" s="11" t="s">
        <v>17</v>
      </c>
      <c r="C546" s="12">
        <v>0</v>
      </c>
      <c r="D546" s="12">
        <v>0</v>
      </c>
      <c r="E546" s="12">
        <v>0</v>
      </c>
      <c r="F546" s="13" t="s">
        <v>15</v>
      </c>
    </row>
    <row r="547" spans="1:6" x14ac:dyDescent="0.25">
      <c r="A547" s="14">
        <v>3211</v>
      </c>
      <c r="B547" s="15" t="s">
        <v>18</v>
      </c>
      <c r="C547" s="16">
        <v>0</v>
      </c>
      <c r="D547" s="16">
        <v>0</v>
      </c>
      <c r="E547" s="16">
        <v>0</v>
      </c>
      <c r="F547" s="13" t="s">
        <v>15</v>
      </c>
    </row>
    <row r="548" spans="1:6" x14ac:dyDescent="0.25">
      <c r="A548" s="14">
        <v>3212</v>
      </c>
      <c r="B548" s="15" t="s">
        <v>19</v>
      </c>
      <c r="C548" s="16">
        <v>0</v>
      </c>
      <c r="D548" s="16">
        <v>0</v>
      </c>
      <c r="E548" s="16">
        <v>0</v>
      </c>
      <c r="F548" s="13" t="s">
        <v>15</v>
      </c>
    </row>
    <row r="549" spans="1:6" x14ac:dyDescent="0.25">
      <c r="A549" s="14">
        <v>3213</v>
      </c>
      <c r="B549" s="15" t="s">
        <v>20</v>
      </c>
      <c r="C549" s="16">
        <v>0</v>
      </c>
      <c r="D549" s="16">
        <v>0</v>
      </c>
      <c r="E549" s="16">
        <v>0</v>
      </c>
      <c r="F549" s="13" t="s">
        <v>15</v>
      </c>
    </row>
    <row r="550" spans="1:6" x14ac:dyDescent="0.25">
      <c r="A550" s="10">
        <v>322</v>
      </c>
      <c r="B550" s="11" t="s">
        <v>22</v>
      </c>
      <c r="C550" s="12">
        <v>0</v>
      </c>
      <c r="D550" s="12">
        <v>0</v>
      </c>
      <c r="E550" s="12">
        <f>E551</f>
        <v>58756.71</v>
      </c>
      <c r="F550" s="13" t="s">
        <v>15</v>
      </c>
    </row>
    <row r="551" spans="1:6" x14ac:dyDescent="0.25">
      <c r="A551" s="14">
        <v>3224</v>
      </c>
      <c r="B551" s="15" t="s">
        <v>26</v>
      </c>
      <c r="C551" s="16">
        <v>0</v>
      </c>
      <c r="D551" s="16">
        <v>0</v>
      </c>
      <c r="E551" s="16">
        <v>58756.71</v>
      </c>
      <c r="F551" s="13" t="s">
        <v>15</v>
      </c>
    </row>
    <row r="552" spans="1:6" x14ac:dyDescent="0.25">
      <c r="A552" s="10">
        <v>323</v>
      </c>
      <c r="B552" s="11" t="s">
        <v>29</v>
      </c>
      <c r="C552" s="12">
        <f>C553</f>
        <v>0</v>
      </c>
      <c r="D552" s="12">
        <f>D553</f>
        <v>0</v>
      </c>
      <c r="E552" s="12">
        <f>E553+E554+E555</f>
        <v>22040.639999999999</v>
      </c>
      <c r="F552" s="13" t="s">
        <v>15</v>
      </c>
    </row>
    <row r="553" spans="1:6" x14ac:dyDescent="0.25">
      <c r="A553" s="14">
        <v>3232</v>
      </c>
      <c r="B553" s="15" t="s">
        <v>31</v>
      </c>
      <c r="C553" s="16">
        <v>0</v>
      </c>
      <c r="D553" s="16">
        <v>0</v>
      </c>
      <c r="E553" s="16">
        <v>18228.14</v>
      </c>
      <c r="F553" s="13" t="s">
        <v>15</v>
      </c>
    </row>
    <row r="554" spans="1:6" x14ac:dyDescent="0.25">
      <c r="A554" s="14">
        <v>3237</v>
      </c>
      <c r="B554" s="15" t="s">
        <v>36</v>
      </c>
      <c r="C554" s="16">
        <v>0</v>
      </c>
      <c r="D554" s="16">
        <v>0</v>
      </c>
      <c r="E554" s="16">
        <v>3587.5</v>
      </c>
      <c r="F554" s="13" t="s">
        <v>15</v>
      </c>
    </row>
    <row r="555" spans="1:6" x14ac:dyDescent="0.25">
      <c r="A555" s="14">
        <v>3239</v>
      </c>
      <c r="B555" s="15" t="s">
        <v>38</v>
      </c>
      <c r="C555" s="16">
        <v>0</v>
      </c>
      <c r="D555" s="16">
        <v>0</v>
      </c>
      <c r="E555" s="16">
        <v>225</v>
      </c>
      <c r="F555" s="13" t="s">
        <v>15</v>
      </c>
    </row>
    <row r="556" spans="1:6" x14ac:dyDescent="0.25">
      <c r="A556" s="10">
        <v>324</v>
      </c>
      <c r="B556" s="11" t="s">
        <v>39</v>
      </c>
      <c r="C556" s="12">
        <v>0</v>
      </c>
      <c r="D556" s="12">
        <v>0</v>
      </c>
      <c r="E556" s="12">
        <v>0</v>
      </c>
      <c r="F556" s="13" t="s">
        <v>15</v>
      </c>
    </row>
    <row r="557" spans="1:6" x14ac:dyDescent="0.25">
      <c r="A557" s="14">
        <v>3241</v>
      </c>
      <c r="B557" s="15" t="s">
        <v>112</v>
      </c>
      <c r="C557" s="16">
        <v>0</v>
      </c>
      <c r="D557" s="16">
        <v>0</v>
      </c>
      <c r="E557" s="16">
        <v>0</v>
      </c>
      <c r="F557" s="13" t="s">
        <v>15</v>
      </c>
    </row>
    <row r="558" spans="1:6" x14ac:dyDescent="0.25">
      <c r="A558" s="10">
        <v>329</v>
      </c>
      <c r="B558" s="11" t="s">
        <v>40</v>
      </c>
      <c r="C558" s="12">
        <v>0</v>
      </c>
      <c r="D558" s="12">
        <v>0</v>
      </c>
      <c r="E558" s="12">
        <v>0</v>
      </c>
      <c r="F558" s="13" t="s">
        <v>15</v>
      </c>
    </row>
    <row r="559" spans="1:6" x14ac:dyDescent="0.25">
      <c r="A559" s="10">
        <v>34</v>
      </c>
      <c r="B559" s="11" t="s">
        <v>47</v>
      </c>
      <c r="C559" s="12">
        <v>0</v>
      </c>
      <c r="D559" s="12">
        <v>0</v>
      </c>
      <c r="E559" s="12">
        <v>0</v>
      </c>
      <c r="F559" s="13" t="s">
        <v>15</v>
      </c>
    </row>
    <row r="560" spans="1:6" x14ac:dyDescent="0.25">
      <c r="A560" s="10">
        <v>343</v>
      </c>
      <c r="B560" s="11" t="s">
        <v>48</v>
      </c>
      <c r="C560" s="12">
        <v>0</v>
      </c>
      <c r="D560" s="12">
        <v>0</v>
      </c>
      <c r="E560" s="12">
        <v>0</v>
      </c>
      <c r="F560" s="13" t="s">
        <v>15</v>
      </c>
    </row>
    <row r="561" spans="1:6" x14ac:dyDescent="0.25">
      <c r="A561" s="10">
        <v>422</v>
      </c>
      <c r="B561" s="11" t="s">
        <v>58</v>
      </c>
      <c r="C561" s="12">
        <v>0</v>
      </c>
      <c r="D561" s="12">
        <v>0</v>
      </c>
      <c r="E561" s="12">
        <f>E562+E563</f>
        <v>112.99</v>
      </c>
      <c r="F561" s="13" t="s">
        <v>15</v>
      </c>
    </row>
    <row r="562" spans="1:6" x14ac:dyDescent="0.25">
      <c r="A562" s="14">
        <v>4221</v>
      </c>
      <c r="B562" s="21" t="s">
        <v>59</v>
      </c>
      <c r="C562" s="16">
        <v>0</v>
      </c>
      <c r="D562" s="16">
        <v>0</v>
      </c>
      <c r="E562" s="16">
        <v>84</v>
      </c>
      <c r="F562" s="13" t="s">
        <v>15</v>
      </c>
    </row>
    <row r="563" spans="1:6" x14ac:dyDescent="0.25">
      <c r="A563" s="14">
        <v>4222</v>
      </c>
      <c r="B563" s="15" t="s">
        <v>60</v>
      </c>
      <c r="C563" s="16">
        <v>0</v>
      </c>
      <c r="D563" s="16">
        <v>0</v>
      </c>
      <c r="E563" s="16">
        <v>28.99</v>
      </c>
      <c r="F563" s="13" t="s">
        <v>15</v>
      </c>
    </row>
  </sheetData>
  <mergeCells count="2">
    <mergeCell ref="A2:F2"/>
    <mergeCell ref="A7:B7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Natasa</cp:lastModifiedBy>
  <cp:lastPrinted>2024-03-26T12:11:50Z</cp:lastPrinted>
  <dcterms:created xsi:type="dcterms:W3CDTF">2015-06-05T18:19:34Z</dcterms:created>
  <dcterms:modified xsi:type="dcterms:W3CDTF">2024-03-26T12:12:25Z</dcterms:modified>
</cp:coreProperties>
</file>